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3"/>
  </bookViews>
  <sheets>
    <sheet name="Доходы для пояснит" sheetId="1" r:id="rId1"/>
    <sheet name="Доходы для пояснит (2)" sheetId="2" r:id="rId2"/>
    <sheet name="Разделы" sheetId="3" r:id="rId3"/>
    <sheet name="программы" sheetId="4" r:id="rId4"/>
  </sheets>
  <definedNames/>
  <calcPr fullCalcOnLoad="1"/>
</workbook>
</file>

<file path=xl/sharedStrings.xml><?xml version="1.0" encoding="utf-8"?>
<sst xmlns="http://schemas.openxmlformats.org/spreadsheetml/2006/main" count="327" uniqueCount="172">
  <si>
    <t>Наименование</t>
  </si>
  <si>
    <t>Рз</t>
  </si>
  <si>
    <t>ПР</t>
  </si>
  <si>
    <t>Сумма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</si>
  <si>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</si>
  <si>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</si>
  <si>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</si>
  <si>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</si>
  <si>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</si>
  <si>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</si>
  <si>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</si>
  <si>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</si>
  <si>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Всего</t>
  </si>
  <si>
    <t>2020 год</t>
  </si>
  <si>
    <t>2021 год</t>
  </si>
  <si>
    <t>в % обще-му объему расходов</t>
  </si>
  <si>
    <t>(тысяч рублей)</t>
  </si>
  <si>
    <t xml:space="preserve">%% к пре-дыдущему году </t>
  </si>
  <si>
    <t>КУЛЬТУРА,  КИНЕМАТОГРАФИЯ</t>
  </si>
  <si>
    <t>2022 год</t>
  </si>
  <si>
    <t>Создание условий для эффективного выполнения органами местного самоуправления своих полномочий на территории МО Ропшинское сельское поселение</t>
  </si>
  <si>
    <t>Непрограммные расходы</t>
  </si>
  <si>
    <t>Приграничное сотрудничество в сфере туризма,культуры и предпринимательства на 2019-2021 годы</t>
  </si>
  <si>
    <t>Прогнозируемые поступления
налоговых, неналоговых доходов и безвозмездных поступлений
в местный бюджет муниципального образования Ропшинское сельское поселение муниципального образования Ломоносовский муниципальный район Ленинградской области по кодам вид</t>
  </si>
  <si>
    <t>Код бюджетной классификации</t>
  </si>
  <si>
    <t xml:space="preserve">                     Источники доходов</t>
  </si>
  <si>
    <t>Сумма (тысяч рублей)</t>
  </si>
  <si>
    <t>Оценка</t>
  </si>
  <si>
    <t xml:space="preserve">2020 год </t>
  </si>
  <si>
    <t xml:space="preserve">2021 год </t>
  </si>
  <si>
    <t xml:space="preserve">2022 год </t>
  </si>
  <si>
    <t xml:space="preserve">1 00 00000 00 0000 000 </t>
  </si>
  <si>
    <t xml:space="preserve">    ДОХОДЫ</t>
  </si>
  <si>
    <t>1 01 00000 00 0000 000</t>
  </si>
  <si>
    <t xml:space="preserve">НАЛОГИ НА ПРИБЫЛЬ, ДОХОДЫ                                                   </t>
  </si>
  <si>
    <t>1 01 02000 01 0000 110</t>
  </si>
  <si>
    <t xml:space="preserve">Налог на доходы физических лиц                                           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</si>
  <si>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</si>
  <si>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</si>
  <si>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</si>
  <si>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</si>
  <si>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</si>
  <si>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</si>
  <si>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</si>
  <si>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 xml:space="preserve">1 06 00000 00 0000 000 </t>
  </si>
  <si>
    <t>НАЛОГИ НА ИМУЩЕСТВО</t>
  </si>
  <si>
    <t xml:space="preserve">1 06 01000 00 0000 110 </t>
  </si>
  <si>
    <t xml:space="preserve"> 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</si>
  <si>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</si>
  <si>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</si>
  <si>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</si>
  <si>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</si>
  <si>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</si>
  <si>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 , совершаемых консульскими учреждениями Российской Федерации).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</si>
  <si>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</si>
  <si>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</si>
  <si>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</si>
  <si>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 , а так же имущества государственных и муниципальных унитарных</t>
  </si>
  <si>
    <t>1 11 07000 00 0000 120</t>
  </si>
  <si>
    <t>Платежи от государственных и муниципальных унитарных предприятий</t>
  </si>
  <si>
    <t>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</si>
  <si>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</si>
  <si>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1 13 00000 00 0000 000</t>
  </si>
  <si>
    <t>ДОХОДЫ ОТ ОКАЗАНИЯ ПЛАТНЫХ УСЛУГ (Работ) И КОМПЕНСАЦИИ ЗАТРАТ ГОСУДАРСТВА</t>
  </si>
  <si>
    <t>1 13 01995 10 0000 130</t>
  </si>
  <si>
    <t>Прочие доходы от оказания платных услуг (работ) получателями средств  бюджетов поселений</t>
  </si>
  <si>
    <t>1 13 02000 00 0000 130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</si>
  <si>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</si>
  <si>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</si>
  <si>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</si>
  <si>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1 14 01000 00 0000 410</t>
  </si>
  <si>
    <t xml:space="preserve">Доходы от продажи квартир 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</si>
  <si>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</si>
  <si>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</si>
  <si>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</si>
  <si>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</t>
  </si>
  <si>
    <t>1 14 04 000 00 0000 420</t>
  </si>
  <si>
    <t>Доходы от продажи нематериальных активов</t>
  </si>
  <si>
    <t>1 14 06000 00 0000 430</t>
  </si>
  <si>
    <t xml:space="preserve">Доходы от продажи земельных участков, находящихся в в государственной и муниципальной собственности 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</si>
  <si>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</si>
  <si>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</si>
  <si>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</si>
  <si>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</si>
  <si>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</si>
  <si>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</si>
  <si>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</si>
  <si>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</si>
  <si>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1 17 05050 10 0000 180</t>
  </si>
  <si>
    <t>Прочие неналоговые доходы бюджетов поселений</t>
  </si>
  <si>
    <t>2 00 00000 00 0000 000</t>
  </si>
  <si>
    <t>Безвозмездные поступления</t>
  </si>
  <si>
    <t>2 01 00000 00 0000 000</t>
  </si>
  <si>
    <t>БЕЗВОЗМЕЗДНЫЕ ПОСТУПЛЕНИЯ ОТ НЕРЕЗИДЕНТОВ</t>
  </si>
  <si>
    <t>2 01 05000 10 0000 150</t>
  </si>
  <si>
    <t>Безвозмездные поступления от нерезидентов в бюджеты сельских поселений</t>
  </si>
  <si>
    <t>2 02 00000 00 0000 000</t>
  </si>
  <si>
    <t xml:space="preserve"> Безвозмездные поступления от других бюджетов бюджетной системы Российской Федерации  </t>
  </si>
  <si>
    <t>2 02 10000 00 0000 150</t>
  </si>
  <si>
    <t>Дотации бюджетам бюджетной системы Российской Федерации</t>
  </si>
  <si>
    <t>2 02 15001 10 0000 150</t>
  </si>
  <si>
    <t>Дотации бюджетам сельских поселений на выравнивание бюджетной обеспеченности</t>
  </si>
  <si>
    <t>2 02 20000 00 0000 150</t>
  </si>
  <si>
    <t>Субсидии бюджетам бюджетной системы Российской Федерации (межбюджетные субсидии)</t>
  </si>
  <si>
    <t>20 2 20077 10 0000 150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</si>
  <si>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</si>
  <si>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</si>
  <si>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</t>
  </si>
  <si>
    <t>2 02 25567 10 0000 150</t>
  </si>
  <si>
    <t>Субсидии бюджетам сельских поселений на реализацию мероприятий по устойчивому развитию сельских территорий</t>
  </si>
  <si>
    <t>2 02 29999 10 0000 150</t>
  </si>
  <si>
    <t>Прочие субсидии бюджетам поселений</t>
  </si>
  <si>
    <t>2 02 30000 00 0000 150</t>
  </si>
  <si>
    <t xml:space="preserve">Субвенции бюджетам субъектов Российской Федерации и муниципальных образований 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</si>
  <si>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</si>
  <si>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</si>
  <si>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2 02 30024 10 0000 150</t>
  </si>
  <si>
    <t>Субвенции бюджетам поселений на выполнение передаваемых полномочий субъектов Российской Федерации</t>
  </si>
  <si>
    <t>2 02 40000 00 0000 150</t>
  </si>
  <si>
    <t>Иные межбюджетные трансферты</t>
  </si>
  <si>
    <t>2 02 45160 10 0000 150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</si>
  <si>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</si>
  <si>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2 07 00000 00 0000 150</t>
  </si>
  <si>
    <t>Прочие безвозмездные поступления</t>
  </si>
  <si>
    <t>2 07 05000 10 0000 150</t>
  </si>
  <si>
    <t>Прочие безвозмездные поступления в бюджеты сельских поселений</t>
  </si>
  <si>
    <t>2 07 05030 10 0000 150</t>
  </si>
  <si>
    <t xml:space="preserve">Прочие безвозмездные поступления в бюджеты сельских поселений    </t>
  </si>
  <si>
    <t xml:space="preserve">                                           Всего доходов</t>
  </si>
  <si>
    <t>*</t>
  </si>
  <si>
    <r>
      <t xml:space="preserve">1 03 02000 01 0000 110 </t>
    </r>
    <r>
      <rPr>
        <sz val="12"/>
        <rFont val="Arial"/>
        <family val="2"/>
      </rPr>
      <t>*</t>
    </r>
  </si>
  <si>
    <t>Сумма, (тысяч рублей)</t>
  </si>
  <si>
    <t>в % обще-му объему налоговоых и неналоговых доходов</t>
  </si>
  <si>
    <t xml:space="preserve">    ДОХОДЫ (налоговые и неналоговые, без безвозмездных поступлений)</t>
  </si>
  <si>
    <t>Государственная пошлина за совершение нотариальных действий</t>
  </si>
  <si>
    <t xml:space="preserve">Доходы , получаемые в виде арендной либо иной платы за передачу в возмездное пользование государственного и муниципального имущества </t>
  </si>
  <si>
    <t xml:space="preserve">Прочие доходы от использования имущества и прав, находящихся в государственной и муниципальной собственности </t>
  </si>
  <si>
    <t>Платежи за выполнение определенных функций</t>
  </si>
  <si>
    <t xml:space="preserve"> оценка, тыс.руб. </t>
  </si>
  <si>
    <t xml:space="preserve">2023 год </t>
  </si>
  <si>
    <t>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</si>
  <si>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</si>
  <si>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</si>
  <si>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2020 год, тысяч рублей</t>
  </si>
  <si>
    <t>2023 год</t>
  </si>
  <si>
    <t>01</t>
  </si>
  <si>
    <t>00</t>
  </si>
  <si>
    <t>02</t>
  </si>
  <si>
    <t>03</t>
  </si>
  <si>
    <t>04</t>
  </si>
  <si>
    <t>05</t>
  </si>
  <si>
    <t>07</t>
  </si>
  <si>
    <t>08</t>
  </si>
  <si>
    <t>Утверждено решением о бюджете (с учетом изменений)</t>
  </si>
  <si>
    <t>Расходы за счет целевых м/б трансфертов из других бюджетов</t>
  </si>
  <si>
    <t xml:space="preserve">Расходы за счет средств местного бюджета </t>
  </si>
  <si>
    <t>Развитие культуры, молодежной политики, физкультуры и спорта в Ропшинском сельском поселении</t>
  </si>
  <si>
    <t>Обеспечение устойчивого функционирования и развития коммунальной и инженерной инфраструктуры в Ропшинском сельском поселении</t>
  </si>
  <si>
    <t>Развитие автомобильных дорог в Ропшинском сельском поселении</t>
  </si>
  <si>
    <t>Комплексное благоустройство территории Ропшинского сельского поселения</t>
  </si>
  <si>
    <t>Информирование населения о деятельности органов местного самоуправления</t>
  </si>
  <si>
    <t>Обеспечение безопасности на территории МО Ропшинское сельское поселениена</t>
  </si>
  <si>
    <t>Программные расходы</t>
  </si>
  <si>
    <t>Всего расходов</t>
  </si>
  <si>
    <t>Налоговые и неналоговые доходы</t>
  </si>
  <si>
    <t>Безвозмездные поступления (дотации, субсидии, субвенции)</t>
  </si>
  <si>
    <t>Всего доходов</t>
  </si>
  <si>
    <t>в % обще-му объему доходов</t>
  </si>
  <si>
    <t>Структура и динамика доходов бюджета МО Ропшинское сельское поселение в 2020-2023 годах</t>
  </si>
  <si>
    <t>Структура и динамика налоговых и неналоговых доходов бюджета МО Ропшинское сельское поселение в 2020-2023 годах</t>
  </si>
  <si>
    <t>Акцизы на нефтепродукты</t>
  </si>
  <si>
    <t>в % обще-му объему  доходов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</si>
</sst>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2"/>
      <color indexed="63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0"/>
      <color indexed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/>
    </xf>
    <xf numFmtId="0" fontId="21" fillId="0" borderId="11" xfId="0" applyFont="1" applyBorder="1" applyAlignment="1">
      <alignment horizontal="center" wrapText="1"/>
    </xf>
    <xf numFmtId="0" fontId="22" fillId="0" borderId="13" xfId="0" applyFont="1" applyBorder="1" applyAlignment="1">
      <alignment horizontal="center" vertical="top" wrapText="1"/>
    </xf>
    <xf numFmtId="0" fontId="22" fillId="0" borderId="12" xfId="0" applyFont="1" applyBorder="1" applyAlignment="1">
      <alignment wrapText="1"/>
    </xf>
    <xf numFmtId="0" fontId="24" fillId="0" borderId="0" xfId="53">
      <alignment/>
      <protection/>
    </xf>
    <xf numFmtId="0" fontId="24" fillId="0" borderId="0" xfId="53" applyAlignment="1">
      <alignment horizontal="right"/>
      <protection/>
    </xf>
    <xf numFmtId="0" fontId="26" fillId="0" borderId="0" xfId="53" applyFont="1">
      <alignment/>
      <protection/>
    </xf>
    <xf numFmtId="0" fontId="27" fillId="0" borderId="0" xfId="53" applyFont="1">
      <alignment/>
      <protection/>
    </xf>
    <xf numFmtId="0" fontId="27" fillId="0" borderId="0" xfId="53" applyFont="1" applyAlignment="1">
      <alignment horizontal="left"/>
      <protection/>
    </xf>
    <xf numFmtId="0" fontId="27" fillId="0" borderId="14" xfId="53" applyFont="1" applyBorder="1" applyAlignment="1">
      <alignment horizontal="center" wrapText="1"/>
      <protection/>
    </xf>
    <xf numFmtId="0" fontId="27" fillId="0" borderId="15" xfId="53" applyFont="1" applyBorder="1" applyAlignment="1">
      <alignment horizontal="center"/>
      <protection/>
    </xf>
    <xf numFmtId="0" fontId="28" fillId="0" borderId="14" xfId="53" applyFont="1" applyBorder="1" applyAlignment="1">
      <alignment horizontal="center" wrapText="1"/>
      <protection/>
    </xf>
    <xf numFmtId="0" fontId="28" fillId="0" borderId="14" xfId="53" applyFont="1" applyBorder="1" applyAlignment="1">
      <alignment horizontal="center"/>
      <protection/>
    </xf>
    <xf numFmtId="0" fontId="24" fillId="0" borderId="14" xfId="53" applyBorder="1" applyAlignment="1">
      <alignment horizontal="center"/>
      <protection/>
    </xf>
    <xf numFmtId="0" fontId="28" fillId="0" borderId="14" xfId="53" applyFont="1" applyBorder="1" applyAlignment="1">
      <alignment wrapText="1"/>
      <protection/>
    </xf>
    <xf numFmtId="0" fontId="28" fillId="0" borderId="14" xfId="53" applyFont="1" applyBorder="1" applyAlignment="1">
      <alignment horizontal="left" wrapText="1"/>
      <protection/>
    </xf>
    <xf numFmtId="174" fontId="28" fillId="0" borderId="14" xfId="53" applyNumberFormat="1" applyFont="1" applyBorder="1" applyAlignment="1">
      <alignment horizontal="center" wrapText="1"/>
      <protection/>
    </xf>
    <xf numFmtId="0" fontId="29" fillId="0" borderId="14" xfId="53" applyFont="1" applyBorder="1" applyAlignment="1">
      <alignment wrapText="1"/>
      <protection/>
    </xf>
    <xf numFmtId="0" fontId="29" fillId="0" borderId="14" xfId="53" applyFont="1" applyFill="1" applyBorder="1" applyAlignment="1">
      <alignment horizontal="left" wrapText="1"/>
      <protection/>
    </xf>
    <xf numFmtId="174" fontId="29" fillId="0" borderId="14" xfId="53" applyNumberFormat="1" applyFont="1" applyFill="1" applyBorder="1" applyAlignment="1">
      <alignment horizontal="center" wrapText="1"/>
      <protection/>
    </xf>
    <xf numFmtId="0" fontId="26" fillId="0" borderId="14" xfId="53" applyFont="1" applyBorder="1" applyAlignment="1">
      <alignment wrapText="1"/>
      <protection/>
    </xf>
    <xf numFmtId="0" fontId="26" fillId="0" borderId="14" xfId="53" applyFont="1" applyBorder="1" applyAlignment="1">
      <alignment horizontal="left" wrapText="1"/>
      <protection/>
    </xf>
    <xf numFmtId="0" fontId="26" fillId="0" borderId="14" xfId="53" applyFont="1" applyBorder="1" applyAlignment="1">
      <alignment horizontal="center" wrapText="1"/>
      <protection/>
    </xf>
    <xf numFmtId="174" fontId="26" fillId="0" borderId="14" xfId="53" applyNumberFormat="1" applyFont="1" applyBorder="1" applyAlignment="1">
      <alignment horizontal="center" wrapText="1"/>
      <protection/>
    </xf>
    <xf numFmtId="174" fontId="24" fillId="0" borderId="14" xfId="53" applyNumberFormat="1" applyBorder="1" applyAlignment="1">
      <alignment horizontal="center"/>
      <protection/>
    </xf>
    <xf numFmtId="0" fontId="29" fillId="0" borderId="14" xfId="53" applyFont="1" applyBorder="1" applyAlignment="1">
      <alignment horizontal="left" wrapText="1"/>
      <protection/>
    </xf>
    <xf numFmtId="174" fontId="29" fillId="0" borderId="14" xfId="53" applyNumberFormat="1" applyFont="1" applyBorder="1" applyAlignment="1">
      <alignment horizontal="center" wrapText="1"/>
      <protection/>
    </xf>
    <xf numFmtId="0" fontId="26" fillId="0" borderId="14" xfId="53" applyFont="1" applyBorder="1" applyAlignment="1">
      <alignment horizontal="left" vertical="top" wrapText="1"/>
      <protection/>
    </xf>
    <xf numFmtId="0" fontId="26" fillId="0" borderId="14" xfId="53" applyFont="1" applyBorder="1" applyAlignment="1">
      <alignment horizontal="center" vertical="top" wrapText="1"/>
      <protection/>
    </xf>
    <xf numFmtId="0" fontId="26" fillId="0" borderId="15" xfId="53" applyFont="1" applyBorder="1" applyAlignment="1">
      <alignment wrapText="1"/>
      <protection/>
    </xf>
    <xf numFmtId="0" fontId="26" fillId="0" borderId="0" xfId="53" applyNumberFormat="1" applyFont="1" applyAlignment="1">
      <alignment wrapText="1"/>
      <protection/>
    </xf>
    <xf numFmtId="0" fontId="26" fillId="0" borderId="14" xfId="53" applyNumberFormat="1" applyFont="1" applyBorder="1" applyAlignment="1">
      <alignment horizontal="center" wrapText="1"/>
      <protection/>
    </xf>
    <xf numFmtId="174" fontId="26" fillId="0" borderId="15" xfId="53" applyNumberFormat="1" applyFont="1" applyBorder="1" applyAlignment="1">
      <alignment horizontal="center" wrapText="1"/>
      <protection/>
    </xf>
    <xf numFmtId="0" fontId="29" fillId="0" borderId="14" xfId="53" applyFont="1" applyBorder="1" applyAlignment="1">
      <alignment horizontal="center" wrapText="1"/>
      <protection/>
    </xf>
    <xf numFmtId="0" fontId="26" fillId="0" borderId="14" xfId="53" applyFont="1" applyBorder="1" applyAlignment="1">
      <alignment horizontal="justify" vertical="top" wrapText="1"/>
      <protection/>
    </xf>
    <xf numFmtId="0" fontId="31" fillId="0" borderId="0" xfId="53" applyFont="1">
      <alignment/>
      <protection/>
    </xf>
    <xf numFmtId="174" fontId="26" fillId="0" borderId="14" xfId="53" applyNumberFormat="1" applyFont="1" applyBorder="1" applyAlignment="1">
      <alignment horizontal="right" wrapText="1"/>
      <protection/>
    </xf>
    <xf numFmtId="174" fontId="32" fillId="0" borderId="14" xfId="53" applyNumberFormat="1" applyFont="1" applyBorder="1" applyAlignment="1">
      <alignment horizontal="center"/>
      <protection/>
    </xf>
    <xf numFmtId="4" fontId="20" fillId="0" borderId="14" xfId="0" applyNumberFormat="1" applyFont="1" applyFill="1" applyBorder="1" applyAlignment="1">
      <alignment horizontal="center" vertical="center" wrapText="1"/>
    </xf>
    <xf numFmtId="174" fontId="32" fillId="0" borderId="14" xfId="53" applyNumberFormat="1" applyFont="1" applyBorder="1" applyAlignment="1">
      <alignment horizontal="right"/>
      <protection/>
    </xf>
    <xf numFmtId="0" fontId="24" fillId="0" borderId="14" xfId="53" applyBorder="1">
      <alignment/>
      <protection/>
    </xf>
    <xf numFmtId="174" fontId="24" fillId="0" borderId="14" xfId="53" applyNumberFormat="1" applyBorder="1" applyAlignment="1">
      <alignment horizontal="right"/>
      <protection/>
    </xf>
    <xf numFmtId="0" fontId="24" fillId="0" borderId="0" xfId="53" applyAlignment="1">
      <alignment horizontal="center"/>
      <protection/>
    </xf>
    <xf numFmtId="0" fontId="29" fillId="0" borderId="14" xfId="53" applyFont="1" applyBorder="1" applyAlignment="1">
      <alignment horizontal="left" vertical="top" wrapText="1"/>
      <protection/>
    </xf>
    <xf numFmtId="0" fontId="29" fillId="0" borderId="14" xfId="53" applyFont="1" applyBorder="1" applyAlignment="1">
      <alignment horizontal="center" vertical="top" wrapText="1"/>
      <protection/>
    </xf>
    <xf numFmtId="0" fontId="26" fillId="0" borderId="14" xfId="53" applyFont="1" applyFill="1" applyBorder="1" applyAlignment="1">
      <alignment horizontal="left" vertical="top" wrapText="1"/>
      <protection/>
    </xf>
    <xf numFmtId="0" fontId="26" fillId="0" borderId="14" xfId="53" applyFont="1" applyFill="1" applyBorder="1" applyAlignment="1">
      <alignment horizontal="center" vertical="top" wrapText="1"/>
      <protection/>
    </xf>
    <xf numFmtId="0" fontId="33" fillId="0" borderId="0" xfId="53" applyFont="1" applyAlignment="1">
      <alignment horizontal="right" vertical="justify"/>
      <protection/>
    </xf>
    <xf numFmtId="49" fontId="24" fillId="0" borderId="0" xfId="53" applyNumberFormat="1" applyAlignment="1">
      <alignment wrapText="1"/>
      <protection/>
    </xf>
    <xf numFmtId="0" fontId="22" fillId="0" borderId="16" xfId="0" applyFont="1" applyBorder="1" applyAlignment="1">
      <alignment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top" wrapText="1"/>
    </xf>
    <xf numFmtId="0" fontId="27" fillId="0" borderId="13" xfId="53" applyFont="1" applyBorder="1" applyAlignment="1">
      <alignment wrapText="1"/>
      <protection/>
    </xf>
    <xf numFmtId="0" fontId="22" fillId="0" borderId="13" xfId="0" applyFont="1" applyBorder="1" applyAlignment="1">
      <alignment vertical="top" wrapText="1"/>
    </xf>
    <xf numFmtId="0" fontId="28" fillId="0" borderId="18" xfId="53" applyFont="1" applyBorder="1" applyAlignment="1">
      <alignment wrapText="1"/>
      <protection/>
    </xf>
    <xf numFmtId="0" fontId="29" fillId="0" borderId="18" xfId="53" applyFont="1" applyBorder="1" applyAlignment="1">
      <alignment wrapText="1"/>
      <protection/>
    </xf>
    <xf numFmtId="0" fontId="26" fillId="0" borderId="18" xfId="53" applyFont="1" applyBorder="1" applyAlignment="1">
      <alignment wrapText="1"/>
      <protection/>
    </xf>
    <xf numFmtId="0" fontId="26" fillId="0" borderId="19" xfId="53" applyFont="1" applyBorder="1" applyAlignment="1">
      <alignment wrapText="1"/>
      <protection/>
    </xf>
    <xf numFmtId="0" fontId="26" fillId="0" borderId="18" xfId="53" applyFont="1" applyBorder="1" applyAlignment="1">
      <alignment horizontal="left" vertical="top" wrapText="1"/>
      <protection/>
    </xf>
    <xf numFmtId="0" fontId="28" fillId="0" borderId="20" xfId="53" applyFont="1" applyBorder="1" applyAlignment="1">
      <alignment horizontal="center"/>
      <protection/>
    </xf>
    <xf numFmtId="0" fontId="28" fillId="0" borderId="20" xfId="53" applyFont="1" applyBorder="1" applyAlignment="1">
      <alignment horizontal="center" wrapText="1"/>
      <protection/>
    </xf>
    <xf numFmtId="0" fontId="24" fillId="0" borderId="20" xfId="53" applyBorder="1" applyAlignment="1">
      <alignment horizontal="center"/>
      <protection/>
    </xf>
    <xf numFmtId="0" fontId="29" fillId="0" borderId="15" xfId="53" applyFont="1" applyBorder="1" applyAlignment="1">
      <alignment horizontal="left" wrapText="1"/>
      <protection/>
    </xf>
    <xf numFmtId="0" fontId="29" fillId="0" borderId="15" xfId="53" applyFont="1" applyBorder="1" applyAlignment="1">
      <alignment horizontal="center" wrapText="1"/>
      <protection/>
    </xf>
    <xf numFmtId="174" fontId="29" fillId="0" borderId="15" xfId="53" applyNumberFormat="1" applyFont="1" applyBorder="1" applyAlignment="1">
      <alignment horizontal="center" wrapText="1"/>
      <protection/>
    </xf>
    <xf numFmtId="0" fontId="26" fillId="0" borderId="15" xfId="53" applyFont="1" applyBorder="1" applyAlignment="1">
      <alignment horizontal="center" wrapText="1"/>
      <protection/>
    </xf>
    <xf numFmtId="174" fontId="24" fillId="0" borderId="15" xfId="53" applyNumberFormat="1" applyBorder="1" applyAlignment="1">
      <alignment horizontal="center"/>
      <protection/>
    </xf>
    <xf numFmtId="0" fontId="28" fillId="0" borderId="21" xfId="53" applyFont="1" applyBorder="1" applyAlignment="1">
      <alignment horizontal="left" wrapText="1"/>
      <protection/>
    </xf>
    <xf numFmtId="174" fontId="28" fillId="0" borderId="22" xfId="53" applyNumberFormat="1" applyFont="1" applyBorder="1" applyAlignment="1">
      <alignment horizontal="center" wrapText="1"/>
      <protection/>
    </xf>
    <xf numFmtId="0" fontId="29" fillId="0" borderId="23" xfId="53" applyFont="1" applyFill="1" applyBorder="1" applyAlignment="1">
      <alignment horizontal="left" wrapText="1"/>
      <protection/>
    </xf>
    <xf numFmtId="0" fontId="24" fillId="0" borderId="24" xfId="53" applyBorder="1">
      <alignment/>
      <protection/>
    </xf>
    <xf numFmtId="0" fontId="26" fillId="0" borderId="23" xfId="53" applyFont="1" applyBorder="1" applyAlignment="1">
      <alignment horizontal="left" wrapText="1"/>
      <protection/>
    </xf>
    <xf numFmtId="0" fontId="29" fillId="0" borderId="23" xfId="53" applyFont="1" applyBorder="1" applyAlignment="1">
      <alignment horizontal="left" wrapText="1"/>
      <protection/>
    </xf>
    <xf numFmtId="0" fontId="26" fillId="0" borderId="23" xfId="53" applyFont="1" applyBorder="1" applyAlignment="1">
      <alignment horizontal="left" vertical="top" wrapText="1"/>
      <protection/>
    </xf>
    <xf numFmtId="0" fontId="26" fillId="0" borderId="25" xfId="53" applyNumberFormat="1" applyFont="1" applyBorder="1" applyAlignment="1">
      <alignment wrapText="1"/>
      <protection/>
    </xf>
    <xf numFmtId="0" fontId="26" fillId="0" borderId="23" xfId="53" applyFont="1" applyBorder="1" applyAlignment="1">
      <alignment horizontal="justify" vertical="top" wrapText="1"/>
      <protection/>
    </xf>
    <xf numFmtId="0" fontId="26" fillId="0" borderId="26" xfId="53" applyFont="1" applyBorder="1" applyAlignment="1">
      <alignment horizontal="left" wrapText="1"/>
      <protection/>
    </xf>
    <xf numFmtId="0" fontId="26" fillId="0" borderId="27" xfId="53" applyFont="1" applyBorder="1" applyAlignment="1">
      <alignment horizontal="center" wrapText="1"/>
      <protection/>
    </xf>
    <xf numFmtId="174" fontId="26" fillId="0" borderId="27" xfId="53" applyNumberFormat="1" applyFont="1" applyBorder="1" applyAlignment="1">
      <alignment horizontal="center" wrapText="1"/>
      <protection/>
    </xf>
    <xf numFmtId="174" fontId="28" fillId="0" borderId="27" xfId="53" applyNumberFormat="1" applyFont="1" applyBorder="1" applyAlignment="1">
      <alignment horizontal="center" wrapText="1"/>
      <protection/>
    </xf>
    <xf numFmtId="174" fontId="24" fillId="0" borderId="27" xfId="53" applyNumberFormat="1" applyBorder="1" applyAlignment="1">
      <alignment horizontal="center"/>
      <protection/>
    </xf>
    <xf numFmtId="0" fontId="24" fillId="0" borderId="28" xfId="53" applyBorder="1">
      <alignment/>
      <protection/>
    </xf>
    <xf numFmtId="49" fontId="21" fillId="0" borderId="11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1" xfId="0" applyFont="1" applyBorder="1" applyAlignment="1">
      <alignment vertical="top" wrapText="1"/>
    </xf>
    <xf numFmtId="0" fontId="21" fillId="0" borderId="22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23" xfId="0" applyFont="1" applyBorder="1" applyAlignment="1">
      <alignment vertical="top" wrapText="1"/>
    </xf>
    <xf numFmtId="0" fontId="21" fillId="0" borderId="24" xfId="0" applyFont="1" applyBorder="1" applyAlignment="1">
      <alignment horizontal="center" vertical="center" wrapText="1"/>
    </xf>
    <xf numFmtId="0" fontId="21" fillId="0" borderId="26" xfId="0" applyFont="1" applyBorder="1" applyAlignment="1">
      <alignment vertical="top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2" fillId="0" borderId="30" xfId="0" applyFont="1" applyBorder="1" applyAlignment="1">
      <alignment wrapText="1"/>
    </xf>
    <xf numFmtId="4" fontId="20" fillId="0" borderId="31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" fontId="20" fillId="0" borderId="32" xfId="0" applyNumberFormat="1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0" fontId="24" fillId="0" borderId="0" xfId="53" applyAlignment="1">
      <alignment horizontal="right"/>
      <protection/>
    </xf>
    <xf numFmtId="0" fontId="27" fillId="0" borderId="0" xfId="53" applyFont="1" applyAlignment="1">
      <alignment horizontal="center" wrapText="1"/>
      <protection/>
    </xf>
    <xf numFmtId="0" fontId="27" fillId="0" borderId="31" xfId="53" applyFont="1" applyBorder="1" applyAlignment="1">
      <alignment horizontal="center" wrapText="1"/>
      <protection/>
    </xf>
    <xf numFmtId="0" fontId="27" fillId="0" borderId="15" xfId="53" applyFont="1" applyBorder="1" applyAlignment="1">
      <alignment horizontal="center" wrapText="1"/>
      <protection/>
    </xf>
    <xf numFmtId="0" fontId="27" fillId="0" borderId="31" xfId="53" applyFont="1" applyBorder="1" applyAlignment="1">
      <alignment horizontal="center"/>
      <protection/>
    </xf>
    <xf numFmtId="0" fontId="27" fillId="0" borderId="15" xfId="53" applyFont="1" applyBorder="1" applyAlignment="1">
      <alignment horizontal="center"/>
      <protection/>
    </xf>
    <xf numFmtId="0" fontId="27" fillId="0" borderId="18" xfId="53" applyFont="1" applyBorder="1" applyAlignment="1">
      <alignment horizontal="center"/>
      <protection/>
    </xf>
    <xf numFmtId="0" fontId="27" fillId="0" borderId="34" xfId="53" applyFont="1" applyBorder="1" applyAlignment="1">
      <alignment horizontal="center"/>
      <protection/>
    </xf>
    <xf numFmtId="0" fontId="27" fillId="0" borderId="35" xfId="53" applyFont="1" applyBorder="1" applyAlignment="1">
      <alignment horizontal="center"/>
      <protection/>
    </xf>
    <xf numFmtId="0" fontId="27" fillId="0" borderId="36" xfId="53" applyFont="1" applyBorder="1" applyAlignment="1">
      <alignment horizontal="center" wrapText="1"/>
      <protection/>
    </xf>
    <xf numFmtId="0" fontId="27" fillId="0" borderId="19" xfId="53" applyFont="1" applyBorder="1" applyAlignment="1">
      <alignment horizontal="center" wrapText="1"/>
      <protection/>
    </xf>
    <xf numFmtId="0" fontId="27" fillId="0" borderId="37" xfId="53" applyFont="1" applyBorder="1" applyAlignment="1">
      <alignment horizontal="center"/>
      <protection/>
    </xf>
    <xf numFmtId="0" fontId="27" fillId="0" borderId="38" xfId="53" applyFont="1" applyBorder="1" applyAlignment="1">
      <alignment horizontal="center"/>
      <protection/>
    </xf>
    <xf numFmtId="0" fontId="27" fillId="0" borderId="39" xfId="53" applyFont="1" applyBorder="1" applyAlignment="1">
      <alignment horizontal="center" wrapText="1"/>
      <protection/>
    </xf>
    <xf numFmtId="0" fontId="27" fillId="0" borderId="40" xfId="53" applyFont="1" applyBorder="1" applyAlignment="1">
      <alignment horizontal="center" wrapText="1"/>
      <protection/>
    </xf>
    <xf numFmtId="0" fontId="27" fillId="0" borderId="33" xfId="53" applyFont="1" applyBorder="1" applyAlignment="1">
      <alignment horizontal="center" wrapText="1"/>
      <protection/>
    </xf>
    <xf numFmtId="0" fontId="22" fillId="0" borderId="13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1" fillId="0" borderId="39" xfId="0" applyFont="1" applyBorder="1" applyAlignment="1">
      <alignment horizontal="center" vertical="top" wrapText="1"/>
    </xf>
    <xf numFmtId="0" fontId="21" fillId="0" borderId="40" xfId="0" applyFont="1" applyBorder="1" applyAlignment="1">
      <alignment horizontal="center" vertical="top" wrapText="1"/>
    </xf>
    <xf numFmtId="0" fontId="21" fillId="0" borderId="33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top" wrapText="1"/>
    </xf>
    <xf numFmtId="0" fontId="21" fillId="0" borderId="41" xfId="0" applyFont="1" applyBorder="1" applyAlignment="1">
      <alignment horizontal="center" vertical="top" wrapText="1"/>
    </xf>
    <xf numFmtId="0" fontId="22" fillId="0" borderId="39" xfId="0" applyFont="1" applyBorder="1" applyAlignment="1">
      <alignment horizontal="center" vertical="top" wrapText="1"/>
    </xf>
    <xf numFmtId="0" fontId="22" fillId="0" borderId="33" xfId="0" applyFont="1" applyBorder="1" applyAlignment="1">
      <alignment horizontal="center" vertical="top" wrapText="1"/>
    </xf>
    <xf numFmtId="0" fontId="24" fillId="0" borderId="14" xfId="53" applyFont="1" applyBorder="1">
      <alignment/>
      <protection/>
    </xf>
    <xf numFmtId="174" fontId="24" fillId="0" borderId="14" xfId="53" applyNumberFormat="1" applyBorder="1">
      <alignment/>
      <protection/>
    </xf>
    <xf numFmtId="49" fontId="24" fillId="0" borderId="14" xfId="53" applyNumberFormat="1" applyFont="1" applyBorder="1" applyAlignment="1">
      <alignment wrapText="1"/>
      <protection/>
    </xf>
    <xf numFmtId="0" fontId="34" fillId="0" borderId="0" xfId="53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 приложение доходы 2020-202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66"/>
  <sheetViews>
    <sheetView workbookViewId="0" topLeftCell="A19">
      <selection activeCell="I50" sqref="I50:K50"/>
    </sheetView>
  </sheetViews>
  <sheetFormatPr defaultColWidth="9.140625" defaultRowHeight="15"/>
  <cols>
    <col min="1" max="1" width="23.140625" style="11" customWidth="1"/>
    <col min="2" max="2" width="68.00390625" style="11" customWidth="1"/>
    <col min="3" max="3" width="15.140625" style="11" customWidth="1"/>
    <col min="4" max="4" width="12.28125" style="11" customWidth="1"/>
    <col min="5" max="5" width="12.00390625" style="11" customWidth="1"/>
    <col min="6" max="6" width="13.140625" style="11" customWidth="1"/>
    <col min="7" max="8" width="9.140625" style="11" customWidth="1"/>
    <col min="9" max="9" width="10.28125" style="11" customWidth="1"/>
    <col min="10" max="16384" width="9.140625" style="11" customWidth="1"/>
  </cols>
  <sheetData>
    <row r="4" spans="2:4" ht="12.75">
      <c r="B4" s="109"/>
      <c r="C4" s="109"/>
      <c r="D4" s="109"/>
    </row>
    <row r="5" spans="2:4" ht="12.75">
      <c r="B5" s="109"/>
      <c r="C5" s="109"/>
      <c r="D5" s="109"/>
    </row>
    <row r="6" spans="2:4" ht="12.75">
      <c r="B6" s="109"/>
      <c r="C6" s="109"/>
      <c r="D6" s="109"/>
    </row>
    <row r="7" spans="2:4" ht="12.75">
      <c r="B7" s="109"/>
      <c r="C7" s="109"/>
      <c r="D7" s="109"/>
    </row>
    <row r="8" spans="1:4" ht="12.75">
      <c r="A8" s="13"/>
      <c r="D8" s="12"/>
    </row>
    <row r="9" spans="1:6" ht="87.75" customHeight="1">
      <c r="A9" s="110" t="s">
        <v>23</v>
      </c>
      <c r="B9" s="110"/>
      <c r="C9" s="110"/>
      <c r="D9" s="110"/>
      <c r="E9" s="110"/>
      <c r="F9" s="110"/>
    </row>
    <row r="10" spans="1:6" ht="15.75">
      <c r="A10" s="14"/>
      <c r="B10" s="15"/>
      <c r="C10" s="15"/>
      <c r="D10" s="14"/>
      <c r="E10" s="14"/>
      <c r="F10" s="14"/>
    </row>
    <row r="11" spans="1:6" ht="15.75">
      <c r="A11" s="111" t="s">
        <v>24</v>
      </c>
      <c r="B11" s="113" t="s">
        <v>25</v>
      </c>
      <c r="C11" s="16" t="s">
        <v>28</v>
      </c>
      <c r="D11" s="115" t="s">
        <v>26</v>
      </c>
      <c r="E11" s="116"/>
      <c r="F11" s="117"/>
    </row>
    <row r="12" spans="1:6" ht="15.75">
      <c r="A12" s="112"/>
      <c r="B12" s="114"/>
      <c r="C12" s="17" t="s">
        <v>27</v>
      </c>
      <c r="D12" s="16" t="s">
        <v>29</v>
      </c>
      <c r="E12" s="16" t="s">
        <v>30</v>
      </c>
      <c r="F12" s="16" t="s">
        <v>139</v>
      </c>
    </row>
    <row r="13" spans="1:6" ht="12.75">
      <c r="A13" s="18">
        <v>1</v>
      </c>
      <c r="B13" s="19">
        <v>2</v>
      </c>
      <c r="C13" s="18">
        <v>3</v>
      </c>
      <c r="D13" s="20">
        <v>4</v>
      </c>
      <c r="E13" s="20">
        <v>5</v>
      </c>
      <c r="F13" s="20">
        <v>6</v>
      </c>
    </row>
    <row r="14" spans="1:6" ht="12.75">
      <c r="A14" s="21" t="s">
        <v>31</v>
      </c>
      <c r="B14" s="22" t="s">
        <v>32</v>
      </c>
      <c r="C14" s="23">
        <f>C15+C17+C19+C21+C24+C26+C33+C39+C30+C41</f>
        <v>34555.3</v>
      </c>
      <c r="D14" s="23">
        <f>D15+D17+D19+D21+D24+D26+D33+D39+D30+D41</f>
        <v>35235.299999999996</v>
      </c>
      <c r="E14" s="23">
        <f>E15+E17+E19+E21+E24+E26+E33+E39+E30+E41</f>
        <v>35539.4</v>
      </c>
      <c r="F14" s="23">
        <f>F15+F17+F19+F21+F24+F26+F33+F39+F30+F41</f>
        <v>36691.5</v>
      </c>
    </row>
    <row r="15" spans="1:6" ht="12.75">
      <c r="A15" s="24" t="s">
        <v>33</v>
      </c>
      <c r="B15" s="25" t="s">
        <v>34</v>
      </c>
      <c r="C15" s="26">
        <f>C16</f>
        <v>5214</v>
      </c>
      <c r="D15" s="26">
        <f>D16</f>
        <v>6600</v>
      </c>
      <c r="E15" s="26">
        <f>E16</f>
        <v>6600</v>
      </c>
      <c r="F15" s="26">
        <f>F16</f>
        <v>6700</v>
      </c>
    </row>
    <row r="16" spans="1:6" ht="12.75">
      <c r="A16" s="27" t="s">
        <v>35</v>
      </c>
      <c r="B16" s="28" t="s">
        <v>36</v>
      </c>
      <c r="C16" s="30">
        <v>5214</v>
      </c>
      <c r="D16" s="30">
        <v>6600</v>
      </c>
      <c r="E16" s="31">
        <v>6600</v>
      </c>
      <c r="F16" s="31">
        <v>6700</v>
      </c>
    </row>
    <row r="17" spans="1:6" ht="25.5">
      <c r="A17" s="24" t="s">
        <v>37</v>
      </c>
      <c r="B17" s="32" t="s">
        <v>38</v>
      </c>
      <c r="C17" s="33">
        <f>C18</f>
        <v>3473.5</v>
      </c>
      <c r="D17" s="33">
        <f>D18</f>
        <v>3735.6</v>
      </c>
      <c r="E17" s="33">
        <f>E18</f>
        <v>3833.4</v>
      </c>
      <c r="F17" s="33">
        <f>F18</f>
        <v>3833.4</v>
      </c>
    </row>
    <row r="18" spans="1:6" ht="25.5">
      <c r="A18" s="27" t="s">
        <v>130</v>
      </c>
      <c r="B18" s="28" t="s">
        <v>39</v>
      </c>
      <c r="C18" s="30">
        <v>3473.5</v>
      </c>
      <c r="D18" s="30">
        <v>3735.6</v>
      </c>
      <c r="E18" s="31">
        <v>3833.4</v>
      </c>
      <c r="F18" s="31">
        <v>3833.4</v>
      </c>
    </row>
    <row r="19" spans="1:6" ht="12.75">
      <c r="A19" s="24" t="s">
        <v>40</v>
      </c>
      <c r="B19" s="32" t="s">
        <v>41</v>
      </c>
      <c r="C19" s="33">
        <f>C20</f>
        <v>3.5</v>
      </c>
      <c r="D19" s="33">
        <f>D20</f>
        <v>17.5</v>
      </c>
      <c r="E19" s="33">
        <f>E20</f>
        <v>20</v>
      </c>
      <c r="F19" s="33">
        <f>F20</f>
        <v>20</v>
      </c>
    </row>
    <row r="20" spans="1:6" ht="12.75">
      <c r="A20" s="27" t="s">
        <v>42</v>
      </c>
      <c r="B20" s="28" t="s">
        <v>43</v>
      </c>
      <c r="C20" s="30">
        <v>3.5</v>
      </c>
      <c r="D20" s="30">
        <v>17.5</v>
      </c>
      <c r="E20" s="31">
        <v>20</v>
      </c>
      <c r="F20" s="31">
        <v>20</v>
      </c>
    </row>
    <row r="21" spans="1:6" ht="12.75">
      <c r="A21" s="24" t="s">
        <v>44</v>
      </c>
      <c r="B21" s="25" t="s">
        <v>45</v>
      </c>
      <c r="C21" s="26">
        <f>SUM(C22:C23)</f>
        <v>24155</v>
      </c>
      <c r="D21" s="26">
        <f>SUM(D22:D23)</f>
        <v>21500</v>
      </c>
      <c r="E21" s="26">
        <f>SUM(E22:E23)</f>
        <v>21600</v>
      </c>
      <c r="F21" s="26">
        <f>SUM(F22:F23)</f>
        <v>22600</v>
      </c>
    </row>
    <row r="22" spans="1:6" ht="12.75">
      <c r="A22" s="27" t="s">
        <v>46</v>
      </c>
      <c r="B22" s="28" t="s">
        <v>47</v>
      </c>
      <c r="C22" s="30">
        <v>1400</v>
      </c>
      <c r="D22" s="30">
        <v>1500</v>
      </c>
      <c r="E22" s="31">
        <v>1600</v>
      </c>
      <c r="F22" s="31">
        <v>1600</v>
      </c>
    </row>
    <row r="23" spans="1:6" ht="12.75">
      <c r="A23" s="27" t="s">
        <v>48</v>
      </c>
      <c r="B23" s="28" t="s">
        <v>49</v>
      </c>
      <c r="C23" s="30">
        <v>22755</v>
      </c>
      <c r="D23" s="30">
        <v>20000</v>
      </c>
      <c r="E23" s="31">
        <v>20000</v>
      </c>
      <c r="F23" s="31">
        <v>21000</v>
      </c>
    </row>
    <row r="24" spans="1:6" ht="12.75">
      <c r="A24" s="24" t="s">
        <v>50</v>
      </c>
      <c r="B24" s="32" t="s">
        <v>51</v>
      </c>
      <c r="C24" s="33">
        <f>C25</f>
        <v>5</v>
      </c>
      <c r="D24" s="33">
        <f>D25</f>
        <v>10</v>
      </c>
      <c r="E24" s="33">
        <f>E25</f>
        <v>10</v>
      </c>
      <c r="F24" s="33">
        <f>F25</f>
        <v>10</v>
      </c>
    </row>
    <row r="25" spans="1:6" ht="38.25">
      <c r="A25" s="27" t="s">
        <v>52</v>
      </c>
      <c r="B25" s="28" t="s">
        <v>53</v>
      </c>
      <c r="C25" s="30">
        <v>5</v>
      </c>
      <c r="D25" s="30">
        <v>10</v>
      </c>
      <c r="E25" s="31">
        <v>10</v>
      </c>
      <c r="F25" s="31">
        <v>10</v>
      </c>
    </row>
    <row r="26" spans="1:6" ht="25.5">
      <c r="A26" s="24" t="s">
        <v>54</v>
      </c>
      <c r="B26" s="25" t="s">
        <v>55</v>
      </c>
      <c r="C26" s="26">
        <f>SUM(C27:C29)</f>
        <v>1390</v>
      </c>
      <c r="D26" s="26">
        <f>SUM(D27:D29)</f>
        <v>2403.9</v>
      </c>
      <c r="E26" s="26">
        <f>SUM(E27:E29)</f>
        <v>2493.9</v>
      </c>
      <c r="F26" s="26">
        <f>SUM(F27:F29)</f>
        <v>2531.7</v>
      </c>
    </row>
    <row r="27" spans="1:6" ht="51">
      <c r="A27" s="27" t="s">
        <v>56</v>
      </c>
      <c r="B27" s="28" t="s">
        <v>57</v>
      </c>
      <c r="C27" s="30">
        <v>855</v>
      </c>
      <c r="D27" s="30">
        <v>1878.9</v>
      </c>
      <c r="E27" s="31">
        <v>1968.9</v>
      </c>
      <c r="F27" s="31">
        <v>2006.7</v>
      </c>
    </row>
    <row r="28" spans="1:6" ht="12.75" hidden="1">
      <c r="A28" s="27" t="s">
        <v>58</v>
      </c>
      <c r="B28" s="34" t="s">
        <v>59</v>
      </c>
      <c r="C28" s="30"/>
      <c r="D28" s="30"/>
      <c r="E28" s="31"/>
      <c r="F28" s="31"/>
    </row>
    <row r="29" spans="1:6" ht="51">
      <c r="A29" s="36" t="s">
        <v>60</v>
      </c>
      <c r="B29" s="37" t="s">
        <v>61</v>
      </c>
      <c r="C29" s="39">
        <v>535</v>
      </c>
      <c r="D29" s="39">
        <v>525</v>
      </c>
      <c r="E29" s="31">
        <v>525</v>
      </c>
      <c r="F29" s="31">
        <v>525</v>
      </c>
    </row>
    <row r="30" spans="1:6" ht="12.75">
      <c r="A30" s="24" t="s">
        <v>140</v>
      </c>
      <c r="B30" s="25" t="s">
        <v>141</v>
      </c>
      <c r="C30" s="33">
        <f>SUM(C31:C32)</f>
        <v>0</v>
      </c>
      <c r="D30" s="33">
        <v>343.7</v>
      </c>
      <c r="E30" s="31">
        <v>357.5</v>
      </c>
      <c r="F30" s="31">
        <v>371.8</v>
      </c>
    </row>
    <row r="31" spans="1:6" ht="25.5">
      <c r="A31" s="34" t="s">
        <v>64</v>
      </c>
      <c r="B31" s="41" t="s">
        <v>65</v>
      </c>
      <c r="C31" s="33"/>
      <c r="D31" s="33"/>
      <c r="E31" s="31"/>
      <c r="F31" s="31"/>
    </row>
    <row r="32" spans="1:6" ht="12.75">
      <c r="A32" s="34" t="s">
        <v>66</v>
      </c>
      <c r="B32" s="41" t="s">
        <v>67</v>
      </c>
      <c r="C32" s="33"/>
      <c r="D32" s="33"/>
      <c r="E32" s="31"/>
      <c r="F32" s="31"/>
    </row>
    <row r="33" spans="1:6" ht="25.5">
      <c r="A33" s="24" t="s">
        <v>68</v>
      </c>
      <c r="B33" s="32" t="s">
        <v>69</v>
      </c>
      <c r="C33" s="33">
        <f>C34+C38+C35</f>
        <v>312.3</v>
      </c>
      <c r="D33" s="33">
        <f>D34+D38+D35</f>
        <v>624.6</v>
      </c>
      <c r="E33" s="33">
        <f>E34+E38+E35</f>
        <v>624.6</v>
      </c>
      <c r="F33" s="33">
        <f>F34+F38+F35</f>
        <v>624.6</v>
      </c>
    </row>
    <row r="34" spans="1:6" ht="12.75" hidden="1">
      <c r="A34" s="27" t="s">
        <v>70</v>
      </c>
      <c r="B34" s="28" t="s">
        <v>71</v>
      </c>
      <c r="C34" s="30"/>
      <c r="D34" s="30"/>
      <c r="E34" s="31"/>
      <c r="F34" s="31"/>
    </row>
    <row r="35" spans="1:6" ht="51">
      <c r="A35" s="27" t="s">
        <v>72</v>
      </c>
      <c r="B35" s="28" t="s">
        <v>73</v>
      </c>
      <c r="C35" s="30">
        <f>C36</f>
        <v>312.3</v>
      </c>
      <c r="D35" s="30">
        <v>624.6</v>
      </c>
      <c r="E35" s="31">
        <v>624.6</v>
      </c>
      <c r="F35" s="31">
        <v>624.6</v>
      </c>
    </row>
    <row r="36" spans="1:6" ht="51" hidden="1">
      <c r="A36" s="27" t="s">
        <v>74</v>
      </c>
      <c r="B36" s="34" t="s">
        <v>75</v>
      </c>
      <c r="C36" s="30">
        <v>312.3</v>
      </c>
      <c r="D36" s="30"/>
      <c r="E36" s="31"/>
      <c r="F36" s="31"/>
    </row>
    <row r="37" spans="1:6" ht="12.75" hidden="1">
      <c r="A37" s="27" t="s">
        <v>76</v>
      </c>
      <c r="B37" s="28" t="s">
        <v>77</v>
      </c>
      <c r="C37" s="30"/>
      <c r="D37" s="30"/>
      <c r="E37" s="31"/>
      <c r="F37" s="31"/>
    </row>
    <row r="38" spans="1:6" ht="25.5" hidden="1">
      <c r="A38" s="27" t="s">
        <v>78</v>
      </c>
      <c r="B38" s="34" t="s">
        <v>79</v>
      </c>
      <c r="C38" s="30"/>
      <c r="D38" s="30"/>
      <c r="E38" s="31"/>
      <c r="F38" s="31"/>
    </row>
    <row r="39" spans="1:6" ht="12.75">
      <c r="A39" s="24" t="s">
        <v>80</v>
      </c>
      <c r="B39" s="25" t="s">
        <v>81</v>
      </c>
      <c r="C39" s="26">
        <f>C40</f>
        <v>2</v>
      </c>
      <c r="D39" s="26">
        <f>D40</f>
        <v>0</v>
      </c>
      <c r="E39" s="26">
        <f>E40</f>
        <v>0</v>
      </c>
      <c r="F39" s="26">
        <f>F40</f>
        <v>0</v>
      </c>
    </row>
    <row r="40" spans="1:6" ht="25.5">
      <c r="A40" s="27" t="s">
        <v>82</v>
      </c>
      <c r="B40" s="28" t="s">
        <v>83</v>
      </c>
      <c r="C40" s="30">
        <v>2</v>
      </c>
      <c r="D40" s="30"/>
      <c r="E40" s="31"/>
      <c r="F40" s="31"/>
    </row>
    <row r="41" spans="1:6" ht="12.75" hidden="1">
      <c r="A41" s="24" t="s">
        <v>84</v>
      </c>
      <c r="B41" s="32" t="s">
        <v>85</v>
      </c>
      <c r="C41" s="33">
        <f>C42</f>
        <v>0</v>
      </c>
      <c r="D41" s="33">
        <f>D42</f>
        <v>0</v>
      </c>
      <c r="E41" s="31"/>
      <c r="F41" s="31"/>
    </row>
    <row r="42" spans="1:6" ht="12.75" hidden="1">
      <c r="A42" s="27" t="s">
        <v>86</v>
      </c>
      <c r="B42" s="28" t="s">
        <v>87</v>
      </c>
      <c r="C42" s="30"/>
      <c r="D42" s="30"/>
      <c r="E42" s="31"/>
      <c r="F42" s="31"/>
    </row>
    <row r="43" spans="1:6" ht="12.75" hidden="1">
      <c r="A43" s="27" t="s">
        <v>88</v>
      </c>
      <c r="B43" s="28" t="s">
        <v>89</v>
      </c>
      <c r="C43" s="30"/>
      <c r="D43" s="30"/>
      <c r="E43" s="31"/>
      <c r="F43" s="31"/>
    </row>
    <row r="44" spans="1:6" ht="12.75">
      <c r="A44" s="21" t="s">
        <v>90</v>
      </c>
      <c r="B44" s="22" t="s">
        <v>91</v>
      </c>
      <c r="C44" s="23">
        <f>SUM(C45,C47,C60)</f>
        <v>24876.708000000002</v>
      </c>
      <c r="D44" s="23">
        <f>SUM(D45,D47,D60)</f>
        <v>8170.1</v>
      </c>
      <c r="E44" s="23">
        <f>SUM(E45,E47,E60)</f>
        <v>3011.2000000000003</v>
      </c>
      <c r="F44" s="23">
        <f>SUM(F45,F47,F60)</f>
        <v>2924.5</v>
      </c>
    </row>
    <row r="45" spans="1:6" ht="12.75" hidden="1">
      <c r="A45" s="27" t="s">
        <v>92</v>
      </c>
      <c r="B45" s="32" t="s">
        <v>93</v>
      </c>
      <c r="C45" s="23">
        <f>C46</f>
        <v>0</v>
      </c>
      <c r="D45" s="23">
        <f>D46</f>
        <v>0</v>
      </c>
      <c r="E45" s="23">
        <f>E46</f>
        <v>0</v>
      </c>
      <c r="F45" s="23">
        <f>F46</f>
        <v>0</v>
      </c>
    </row>
    <row r="46" spans="1:6" ht="25.5" hidden="1">
      <c r="A46" s="27" t="s">
        <v>94</v>
      </c>
      <c r="B46" s="28" t="s">
        <v>95</v>
      </c>
      <c r="C46" s="23"/>
      <c r="D46" s="23"/>
      <c r="E46" s="23"/>
      <c r="F46" s="23"/>
    </row>
    <row r="47" spans="1:6" ht="25.5">
      <c r="A47" s="24" t="s">
        <v>96</v>
      </c>
      <c r="B47" s="32" t="s">
        <v>97</v>
      </c>
      <c r="C47" s="33">
        <f>SUM(C48,C50,C55,C58)</f>
        <v>24859.000000000004</v>
      </c>
      <c r="D47" s="33">
        <f>SUM(D48,D50,D55,D58)</f>
        <v>8165.1</v>
      </c>
      <c r="E47" s="33">
        <f>SUM(E48,E50,E55,E58)</f>
        <v>3011.2000000000003</v>
      </c>
      <c r="F47" s="33">
        <f>SUM(F48,F50,F55,F58)</f>
        <v>2924.5</v>
      </c>
    </row>
    <row r="48" spans="1:6" ht="12.75">
      <c r="A48" s="27" t="s">
        <v>98</v>
      </c>
      <c r="B48" s="28" t="s">
        <v>99</v>
      </c>
      <c r="C48" s="33">
        <f>C49</f>
        <v>3927.9</v>
      </c>
      <c r="D48" s="33">
        <v>2454.8</v>
      </c>
      <c r="E48" s="33">
        <v>2721.9</v>
      </c>
      <c r="F48" s="33">
        <v>2921</v>
      </c>
    </row>
    <row r="49" spans="1:6" ht="26.25" hidden="1">
      <c r="A49" s="42" t="s">
        <v>100</v>
      </c>
      <c r="B49" s="28" t="s">
        <v>101</v>
      </c>
      <c r="C49" s="33">
        <v>3927.9</v>
      </c>
      <c r="D49" s="33">
        <v>1657.8</v>
      </c>
      <c r="E49" s="33">
        <v>1767.6</v>
      </c>
      <c r="F49" s="33">
        <v>1892.2</v>
      </c>
    </row>
    <row r="50" spans="1:11" ht="25.5">
      <c r="A50" s="27" t="s">
        <v>102</v>
      </c>
      <c r="B50" s="28" t="s">
        <v>103</v>
      </c>
      <c r="C50" s="30">
        <v>20434.7</v>
      </c>
      <c r="D50" s="30">
        <v>5435.2</v>
      </c>
      <c r="E50" s="30">
        <f>SUM(E51:E54)</f>
        <v>0</v>
      </c>
      <c r="F50" s="30">
        <f>SUM(F51:F54)</f>
        <v>0</v>
      </c>
      <c r="I50" s="43"/>
      <c r="J50" s="43"/>
      <c r="K50" s="43"/>
    </row>
    <row r="51" spans="1:11" ht="25.5" hidden="1">
      <c r="A51" s="27" t="s">
        <v>104</v>
      </c>
      <c r="B51" s="28" t="s">
        <v>105</v>
      </c>
      <c r="C51" s="30"/>
      <c r="D51" s="30"/>
      <c r="E51" s="30"/>
      <c r="F51" s="30"/>
      <c r="I51" s="43">
        <v>40000</v>
      </c>
      <c r="J51" s="43">
        <v>87000</v>
      </c>
      <c r="K51" s="43"/>
    </row>
    <row r="52" spans="1:11" ht="63.75" hidden="1">
      <c r="A52" s="27" t="s">
        <v>106</v>
      </c>
      <c r="B52" s="28" t="s">
        <v>107</v>
      </c>
      <c r="C52" s="44"/>
      <c r="D52" s="44"/>
      <c r="E52" s="44"/>
      <c r="F52" s="20"/>
      <c r="I52" s="46">
        <v>1289.4</v>
      </c>
      <c r="J52" s="46">
        <v>1289.4</v>
      </c>
      <c r="K52" s="47"/>
    </row>
    <row r="53" spans="1:11" ht="25.5" hidden="1">
      <c r="A53" s="27" t="s">
        <v>108</v>
      </c>
      <c r="B53" s="28" t="s">
        <v>109</v>
      </c>
      <c r="C53" s="30"/>
      <c r="D53" s="30"/>
      <c r="E53" s="31"/>
      <c r="F53" s="31"/>
      <c r="I53" s="43"/>
      <c r="J53" s="48"/>
      <c r="K53" s="48"/>
    </row>
    <row r="54" spans="1:11" ht="12.75" hidden="1">
      <c r="A54" s="27" t="s">
        <v>110</v>
      </c>
      <c r="B54" s="28" t="s">
        <v>111</v>
      </c>
      <c r="C54" s="30"/>
      <c r="D54" s="30"/>
      <c r="E54" s="31"/>
      <c r="F54" s="31"/>
      <c r="I54" s="43"/>
      <c r="J54" s="48">
        <v>1253.3</v>
      </c>
      <c r="K54" s="48">
        <v>1253.3</v>
      </c>
    </row>
    <row r="55" spans="1:6" ht="25.5">
      <c r="A55" s="27" t="s">
        <v>112</v>
      </c>
      <c r="B55" s="34" t="s">
        <v>113</v>
      </c>
      <c r="C55" s="30">
        <v>270.7</v>
      </c>
      <c r="D55" s="30">
        <v>275.1</v>
      </c>
      <c r="E55" s="30">
        <v>289.3</v>
      </c>
      <c r="F55" s="30">
        <v>3.5</v>
      </c>
    </row>
    <row r="56" spans="1:6" ht="25.5" hidden="1">
      <c r="A56" s="27" t="s">
        <v>114</v>
      </c>
      <c r="B56" s="34" t="s">
        <v>115</v>
      </c>
      <c r="C56" s="31">
        <v>281.4</v>
      </c>
      <c r="D56" s="31"/>
      <c r="E56" s="31"/>
      <c r="F56" s="31"/>
    </row>
    <row r="57" spans="1:6" ht="25.5" hidden="1">
      <c r="A57" s="27" t="s">
        <v>116</v>
      </c>
      <c r="B57" s="34" t="s">
        <v>117</v>
      </c>
      <c r="C57" s="30">
        <v>3.5</v>
      </c>
      <c r="D57" s="30"/>
      <c r="E57" s="31"/>
      <c r="F57" s="31"/>
    </row>
    <row r="58" spans="1:6" ht="12.75">
      <c r="A58" s="27" t="s">
        <v>118</v>
      </c>
      <c r="B58" s="34" t="s">
        <v>119</v>
      </c>
      <c r="C58" s="30">
        <v>225.7</v>
      </c>
      <c r="D58" s="30">
        <f>D59</f>
        <v>0</v>
      </c>
      <c r="E58" s="30">
        <f>E59</f>
        <v>0</v>
      </c>
      <c r="F58" s="30">
        <f>F59</f>
        <v>0</v>
      </c>
    </row>
    <row r="59" spans="1:6" ht="38.25" hidden="1">
      <c r="A59" s="27" t="s">
        <v>120</v>
      </c>
      <c r="B59" s="34" t="s">
        <v>121</v>
      </c>
      <c r="C59" s="30"/>
      <c r="D59" s="30"/>
      <c r="E59" s="31"/>
      <c r="F59" s="31"/>
    </row>
    <row r="60" spans="1:6" ht="12.75">
      <c r="A60" s="24" t="s">
        <v>122</v>
      </c>
      <c r="B60" s="50" t="s">
        <v>123</v>
      </c>
      <c r="C60" s="33">
        <f aca="true" t="shared" si="0" ref="C60:F61">C61</f>
        <v>17.708</v>
      </c>
      <c r="D60" s="33">
        <v>5</v>
      </c>
      <c r="E60" s="33">
        <f t="shared" si="0"/>
        <v>0</v>
      </c>
      <c r="F60" s="33">
        <f t="shared" si="0"/>
        <v>0</v>
      </c>
    </row>
    <row r="61" spans="1:6" ht="12.75" hidden="1">
      <c r="A61" s="27" t="s">
        <v>124</v>
      </c>
      <c r="B61" s="52" t="s">
        <v>125</v>
      </c>
      <c r="C61" s="30">
        <f t="shared" si="0"/>
        <v>17.708</v>
      </c>
      <c r="D61" s="30">
        <f t="shared" si="0"/>
        <v>17.708</v>
      </c>
      <c r="E61" s="30">
        <f t="shared" si="0"/>
        <v>0</v>
      </c>
      <c r="F61" s="30">
        <f t="shared" si="0"/>
        <v>0</v>
      </c>
    </row>
    <row r="62" spans="1:6" ht="12.75" hidden="1">
      <c r="A62" s="27" t="s">
        <v>126</v>
      </c>
      <c r="B62" s="52" t="s">
        <v>127</v>
      </c>
      <c r="C62" s="30">
        <v>17.708</v>
      </c>
      <c r="D62" s="30">
        <v>17.708</v>
      </c>
      <c r="E62" s="31">
        <v>0</v>
      </c>
      <c r="F62" s="31">
        <v>0</v>
      </c>
    </row>
    <row r="63" spans="1:6" ht="12.75">
      <c r="A63" s="27"/>
      <c r="B63" s="22" t="s">
        <v>128</v>
      </c>
      <c r="C63" s="23">
        <f>C14+C44</f>
        <v>59432.008</v>
      </c>
      <c r="D63" s="23">
        <f>D14+D44</f>
        <v>43405.399999999994</v>
      </c>
      <c r="E63" s="23">
        <f>E14+E44</f>
        <v>38550.6</v>
      </c>
      <c r="F63" s="23">
        <f>F14+F44</f>
        <v>39616</v>
      </c>
    </row>
    <row r="66" spans="1:3" ht="15">
      <c r="A66" s="54" t="s">
        <v>129</v>
      </c>
      <c r="B66" s="55"/>
      <c r="C66" s="55"/>
    </row>
  </sheetData>
  <sheetProtection/>
  <mergeCells count="8">
    <mergeCell ref="A9:F9"/>
    <mergeCell ref="A11:A12"/>
    <mergeCell ref="B11:B12"/>
    <mergeCell ref="D11:F11"/>
    <mergeCell ref="B4:D4"/>
    <mergeCell ref="B5:D5"/>
    <mergeCell ref="B6:D6"/>
    <mergeCell ref="B7:D7"/>
  </mergeCells>
  <printOptions/>
  <pageMargins left="0.75" right="0.33" top="0.51" bottom="0.42" header="0.29" footer="0.26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71"/>
  <sheetViews>
    <sheetView workbookViewId="0" topLeftCell="B27">
      <selection activeCell="C68" sqref="C68:D68"/>
    </sheetView>
  </sheetViews>
  <sheetFormatPr defaultColWidth="9.140625" defaultRowHeight="15"/>
  <cols>
    <col min="1" max="1" width="23.140625" style="11" hidden="1" customWidth="1"/>
    <col min="2" max="2" width="34.00390625" style="11" customWidth="1"/>
    <col min="3" max="3" width="10.00390625" style="11" customWidth="1"/>
    <col min="4" max="4" width="8.8515625" style="11" customWidth="1"/>
    <col min="5" max="5" width="10.140625" style="11" customWidth="1"/>
    <col min="6" max="6" width="7.421875" style="11" customWidth="1"/>
    <col min="7" max="7" width="7.00390625" style="11" customWidth="1"/>
    <col min="8" max="8" width="10.00390625" style="11" customWidth="1"/>
    <col min="9" max="9" width="7.421875" style="11" customWidth="1"/>
    <col min="10" max="10" width="7.28125" style="11" customWidth="1"/>
    <col min="11" max="11" width="10.140625" style="11" customWidth="1"/>
    <col min="12" max="12" width="8.00390625" style="11" customWidth="1"/>
    <col min="13" max="13" width="6.57421875" style="11" customWidth="1"/>
    <col min="14" max="14" width="10.28125" style="11" customWidth="1"/>
    <col min="15" max="16384" width="9.140625" style="11" customWidth="1"/>
  </cols>
  <sheetData>
    <row r="4" spans="2:7" ht="12.75">
      <c r="B4" s="109"/>
      <c r="C4" s="109"/>
      <c r="D4" s="109"/>
      <c r="E4" s="109"/>
      <c r="F4" s="12"/>
      <c r="G4" s="12"/>
    </row>
    <row r="5" spans="2:7" ht="12.75">
      <c r="B5" s="109"/>
      <c r="C5" s="109"/>
      <c r="D5" s="109"/>
      <c r="E5" s="109"/>
      <c r="F5" s="12"/>
      <c r="G5" s="12"/>
    </row>
    <row r="6" spans="2:7" ht="12.75">
      <c r="B6" s="109"/>
      <c r="C6" s="109"/>
      <c r="D6" s="109"/>
      <c r="E6" s="109"/>
      <c r="F6" s="12"/>
      <c r="G6" s="12"/>
    </row>
    <row r="7" spans="2:7" ht="12.75">
      <c r="B7" s="109"/>
      <c r="C7" s="109"/>
      <c r="D7" s="109"/>
      <c r="E7" s="109"/>
      <c r="F7" s="12"/>
      <c r="G7" s="12"/>
    </row>
    <row r="8" spans="1:7" ht="12.75">
      <c r="A8" s="13"/>
      <c r="E8" s="12"/>
      <c r="F8" s="12"/>
      <c r="G8" s="12"/>
    </row>
    <row r="9" spans="1:13" ht="87.75" customHeight="1">
      <c r="A9" s="110" t="s">
        <v>169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</row>
    <row r="10" spans="1:11" ht="16.5" thickBot="1">
      <c r="A10" s="14"/>
      <c r="B10" s="15"/>
      <c r="C10" s="15"/>
      <c r="D10" s="15"/>
      <c r="E10" s="14"/>
      <c r="F10" s="14"/>
      <c r="G10" s="14"/>
      <c r="H10" s="14"/>
      <c r="I10" s="14"/>
      <c r="J10" s="14"/>
      <c r="K10" s="14"/>
    </row>
    <row r="11" spans="1:13" ht="109.5" customHeight="1" thickBot="1">
      <c r="A11" s="118" t="s">
        <v>24</v>
      </c>
      <c r="B11" s="120" t="s">
        <v>25</v>
      </c>
      <c r="C11" s="60" t="s">
        <v>138</v>
      </c>
      <c r="D11" s="61" t="s">
        <v>132</v>
      </c>
      <c r="E11" s="59" t="s">
        <v>131</v>
      </c>
      <c r="F11" s="9" t="s">
        <v>132</v>
      </c>
      <c r="G11" s="9" t="s">
        <v>17</v>
      </c>
      <c r="H11" s="9" t="s">
        <v>131</v>
      </c>
      <c r="I11" s="9" t="s">
        <v>132</v>
      </c>
      <c r="J11" s="9" t="s">
        <v>17</v>
      </c>
      <c r="K11" s="9" t="s">
        <v>131</v>
      </c>
      <c r="L11" s="9" t="s">
        <v>132</v>
      </c>
      <c r="M11" s="9" t="s">
        <v>17</v>
      </c>
    </row>
    <row r="12" spans="1:13" ht="16.5" thickBot="1">
      <c r="A12" s="119"/>
      <c r="B12" s="121"/>
      <c r="C12" s="122" t="s">
        <v>13</v>
      </c>
      <c r="D12" s="124"/>
      <c r="E12" s="122" t="s">
        <v>29</v>
      </c>
      <c r="F12" s="123"/>
      <c r="G12" s="124"/>
      <c r="H12" s="122" t="s">
        <v>30</v>
      </c>
      <c r="I12" s="123"/>
      <c r="J12" s="124"/>
      <c r="K12" s="122" t="s">
        <v>139</v>
      </c>
      <c r="L12" s="123"/>
      <c r="M12" s="124"/>
    </row>
    <row r="13" spans="1:13" ht="13.5" thickBot="1">
      <c r="A13" s="18">
        <v>1</v>
      </c>
      <c r="B13" s="67">
        <v>1</v>
      </c>
      <c r="C13" s="68">
        <v>2</v>
      </c>
      <c r="D13" s="68">
        <v>3</v>
      </c>
      <c r="E13" s="69">
        <v>4</v>
      </c>
      <c r="F13" s="69">
        <v>5</v>
      </c>
      <c r="G13" s="69">
        <v>6</v>
      </c>
      <c r="H13" s="69">
        <v>7</v>
      </c>
      <c r="I13" s="69">
        <v>8</v>
      </c>
      <c r="J13" s="69">
        <v>9</v>
      </c>
      <c r="K13" s="69">
        <v>10</v>
      </c>
      <c r="L13" s="69">
        <v>11</v>
      </c>
      <c r="M13" s="69">
        <v>12</v>
      </c>
    </row>
    <row r="14" spans="1:13" ht="38.25">
      <c r="A14" s="62" t="s">
        <v>31</v>
      </c>
      <c r="B14" s="75" t="s">
        <v>133</v>
      </c>
      <c r="C14" s="76">
        <f>SUM(C16,C18,C20,C22,C23,C25,C27,C29,C31,C36,C39)</f>
        <v>34555.3</v>
      </c>
      <c r="D14" s="76">
        <f aca="true" t="shared" si="0" ref="D14:L14">SUM(D16,D18,D20,D22,D23,D25,D27,D29,D31,D36,D39)</f>
        <v>100</v>
      </c>
      <c r="E14" s="76">
        <f t="shared" si="0"/>
        <v>35235.299999999996</v>
      </c>
      <c r="F14" s="76">
        <f t="shared" si="0"/>
        <v>99.99999999999999</v>
      </c>
      <c r="G14" s="23">
        <f aca="true" t="shared" si="1" ref="G14:G40">ROUND(E14/C14%,1)</f>
        <v>102</v>
      </c>
      <c r="H14" s="76">
        <f t="shared" si="0"/>
        <v>35539.4</v>
      </c>
      <c r="I14" s="76">
        <f t="shared" si="0"/>
        <v>100</v>
      </c>
      <c r="J14" s="23">
        <f aca="true" t="shared" si="2" ref="J14:J38">ROUND(H14/E14%,1)</f>
        <v>100.9</v>
      </c>
      <c r="K14" s="76">
        <f t="shared" si="0"/>
        <v>36691.5</v>
      </c>
      <c r="L14" s="76">
        <f t="shared" si="0"/>
        <v>100.00000000000001</v>
      </c>
      <c r="M14" s="78">
        <f>ROUND(K14/H14%,1)</f>
        <v>103.2</v>
      </c>
    </row>
    <row r="15" spans="1:13" ht="12.75" hidden="1">
      <c r="A15" s="63" t="s">
        <v>33</v>
      </c>
      <c r="B15" s="77" t="s">
        <v>34</v>
      </c>
      <c r="C15" s="26">
        <f>C16</f>
        <v>5214</v>
      </c>
      <c r="D15" s="26"/>
      <c r="E15" s="26">
        <f>E16</f>
        <v>6600</v>
      </c>
      <c r="F15" s="26"/>
      <c r="G15" s="23">
        <f t="shared" si="1"/>
        <v>126.6</v>
      </c>
      <c r="H15" s="26">
        <f>H16</f>
        <v>6600</v>
      </c>
      <c r="I15" s="26"/>
      <c r="J15" s="23">
        <f t="shared" si="2"/>
        <v>100</v>
      </c>
      <c r="K15" s="26">
        <f>K16</f>
        <v>6700</v>
      </c>
      <c r="L15" s="47"/>
      <c r="M15" s="78">
        <f>ROUND(K15/H15%,1)</f>
        <v>101.5</v>
      </c>
    </row>
    <row r="16" spans="1:13" ht="12.75">
      <c r="A16" s="64" t="s">
        <v>35</v>
      </c>
      <c r="B16" s="79" t="s">
        <v>36</v>
      </c>
      <c r="C16" s="29">
        <v>5214</v>
      </c>
      <c r="D16" s="29">
        <f>ROUND(C16/34555.3%,1)</f>
        <v>15.1</v>
      </c>
      <c r="E16" s="30">
        <v>6600</v>
      </c>
      <c r="F16" s="29">
        <f>ROUND(E16/35235.3%,1)</f>
        <v>18.7</v>
      </c>
      <c r="G16" s="23">
        <f t="shared" si="1"/>
        <v>126.6</v>
      </c>
      <c r="H16" s="31">
        <v>6600</v>
      </c>
      <c r="I16" s="29">
        <f>ROUND(H16/35539.4%,1)</f>
        <v>18.6</v>
      </c>
      <c r="J16" s="23">
        <f t="shared" si="2"/>
        <v>100</v>
      </c>
      <c r="K16" s="31">
        <v>6700</v>
      </c>
      <c r="L16" s="29">
        <f>ROUND(K16/36691.5%,1)</f>
        <v>18.3</v>
      </c>
      <c r="M16" s="78">
        <f>ROUND(K16/H16%,1)</f>
        <v>101.5</v>
      </c>
    </row>
    <row r="17" spans="1:13" ht="51" hidden="1">
      <c r="A17" s="63" t="s">
        <v>37</v>
      </c>
      <c r="B17" s="80" t="s">
        <v>38</v>
      </c>
      <c r="C17" s="33">
        <f>C18</f>
        <v>3473.5</v>
      </c>
      <c r="D17" s="29">
        <f aca="true" t="shared" si="3" ref="D17:D39">ROUND(C17/34555.3%,1)</f>
        <v>10.1</v>
      </c>
      <c r="E17" s="33">
        <f>E18</f>
        <v>3735.6</v>
      </c>
      <c r="F17" s="29">
        <f aca="true" t="shared" si="4" ref="F17:F39">ROUND(E17/35235.3%,1)</f>
        <v>10.6</v>
      </c>
      <c r="G17" s="23">
        <f t="shared" si="1"/>
        <v>107.5</v>
      </c>
      <c r="H17" s="33">
        <f>H18</f>
        <v>3833.4</v>
      </c>
      <c r="I17" s="29">
        <f aca="true" t="shared" si="5" ref="I17:I39">ROUND(H17/35539.4%,1)</f>
        <v>10.8</v>
      </c>
      <c r="J17" s="23">
        <f t="shared" si="2"/>
        <v>102.6</v>
      </c>
      <c r="K17" s="33">
        <f>K18</f>
        <v>3833.4</v>
      </c>
      <c r="L17" s="29">
        <f aca="true" t="shared" si="6" ref="L17:L39">ROUND(K17/36691.5%,1)</f>
        <v>10.4</v>
      </c>
      <c r="M17" s="78">
        <f aca="true" t="shared" si="7" ref="M17:M38">ROUND(K17/H17%,1)</f>
        <v>100</v>
      </c>
    </row>
    <row r="18" spans="1:13" ht="15">
      <c r="A18" s="64" t="s">
        <v>130</v>
      </c>
      <c r="B18" s="79" t="s">
        <v>170</v>
      </c>
      <c r="C18" s="29">
        <v>3473.5</v>
      </c>
      <c r="D18" s="29">
        <f t="shared" si="3"/>
        <v>10.1</v>
      </c>
      <c r="E18" s="30">
        <v>3735.6</v>
      </c>
      <c r="F18" s="29">
        <f t="shared" si="4"/>
        <v>10.6</v>
      </c>
      <c r="G18" s="23">
        <f t="shared" si="1"/>
        <v>107.5</v>
      </c>
      <c r="H18" s="31">
        <v>3833.4</v>
      </c>
      <c r="I18" s="29">
        <f t="shared" si="5"/>
        <v>10.8</v>
      </c>
      <c r="J18" s="23">
        <f t="shared" si="2"/>
        <v>102.6</v>
      </c>
      <c r="K18" s="31">
        <v>3833.4</v>
      </c>
      <c r="L18" s="29">
        <f t="shared" si="6"/>
        <v>10.4</v>
      </c>
      <c r="M18" s="78">
        <f t="shared" si="7"/>
        <v>100</v>
      </c>
    </row>
    <row r="19" spans="1:13" ht="12.75" hidden="1">
      <c r="A19" s="63" t="s">
        <v>40</v>
      </c>
      <c r="B19" s="80" t="s">
        <v>41</v>
      </c>
      <c r="C19" s="33">
        <f>C20</f>
        <v>3.5</v>
      </c>
      <c r="D19" s="29">
        <f t="shared" si="3"/>
        <v>0</v>
      </c>
      <c r="E19" s="33">
        <f>E20</f>
        <v>17.5</v>
      </c>
      <c r="F19" s="29">
        <f t="shared" si="4"/>
        <v>0</v>
      </c>
      <c r="G19" s="23">
        <f t="shared" si="1"/>
        <v>500</v>
      </c>
      <c r="H19" s="33">
        <f>H20</f>
        <v>20</v>
      </c>
      <c r="I19" s="29">
        <f t="shared" si="5"/>
        <v>0.1</v>
      </c>
      <c r="J19" s="23">
        <f t="shared" si="2"/>
        <v>114.3</v>
      </c>
      <c r="K19" s="33">
        <f>K20</f>
        <v>20</v>
      </c>
      <c r="L19" s="29">
        <f t="shared" si="6"/>
        <v>0.1</v>
      </c>
      <c r="M19" s="78">
        <f t="shared" si="7"/>
        <v>100</v>
      </c>
    </row>
    <row r="20" spans="1:13" ht="25.5">
      <c r="A20" s="64" t="s">
        <v>42</v>
      </c>
      <c r="B20" s="79" t="s">
        <v>43</v>
      </c>
      <c r="C20" s="29">
        <v>3.5</v>
      </c>
      <c r="D20" s="29">
        <f t="shared" si="3"/>
        <v>0</v>
      </c>
      <c r="E20" s="30">
        <v>17.5</v>
      </c>
      <c r="F20" s="29">
        <f t="shared" si="4"/>
        <v>0</v>
      </c>
      <c r="G20" s="23">
        <f t="shared" si="1"/>
        <v>500</v>
      </c>
      <c r="H20" s="31">
        <v>20</v>
      </c>
      <c r="I20" s="29">
        <f t="shared" si="5"/>
        <v>0.1</v>
      </c>
      <c r="J20" s="23">
        <f t="shared" si="2"/>
        <v>114.3</v>
      </c>
      <c r="K20" s="31">
        <v>20</v>
      </c>
      <c r="L20" s="29">
        <f t="shared" si="6"/>
        <v>0.1</v>
      </c>
      <c r="M20" s="78">
        <f t="shared" si="7"/>
        <v>100</v>
      </c>
    </row>
    <row r="21" spans="1:13" ht="12.75" hidden="1">
      <c r="A21" s="63" t="s">
        <v>44</v>
      </c>
      <c r="B21" s="77" t="s">
        <v>45</v>
      </c>
      <c r="C21" s="26">
        <f>SUM(C22:C23)</f>
        <v>24155</v>
      </c>
      <c r="D21" s="29">
        <f t="shared" si="3"/>
        <v>69.9</v>
      </c>
      <c r="E21" s="26">
        <f>SUM(E22:E23)</f>
        <v>21500</v>
      </c>
      <c r="F21" s="29">
        <f t="shared" si="4"/>
        <v>61</v>
      </c>
      <c r="G21" s="23">
        <f t="shared" si="1"/>
        <v>89</v>
      </c>
      <c r="H21" s="26">
        <f>SUM(H22:H23)</f>
        <v>21600</v>
      </c>
      <c r="I21" s="29">
        <f t="shared" si="5"/>
        <v>60.8</v>
      </c>
      <c r="J21" s="23">
        <f t="shared" si="2"/>
        <v>100.5</v>
      </c>
      <c r="K21" s="26">
        <f>SUM(K22:K23)</f>
        <v>22600</v>
      </c>
      <c r="L21" s="29">
        <f t="shared" si="6"/>
        <v>61.6</v>
      </c>
      <c r="M21" s="78">
        <f t="shared" si="7"/>
        <v>104.6</v>
      </c>
    </row>
    <row r="22" spans="1:13" ht="25.5">
      <c r="A22" s="64" t="s">
        <v>46</v>
      </c>
      <c r="B22" s="79" t="s">
        <v>47</v>
      </c>
      <c r="C22" s="29">
        <v>1400</v>
      </c>
      <c r="D22" s="29">
        <f t="shared" si="3"/>
        <v>4.1</v>
      </c>
      <c r="E22" s="30">
        <v>1500</v>
      </c>
      <c r="F22" s="29">
        <f t="shared" si="4"/>
        <v>4.3</v>
      </c>
      <c r="G22" s="23">
        <f t="shared" si="1"/>
        <v>107.1</v>
      </c>
      <c r="H22" s="31">
        <v>1600</v>
      </c>
      <c r="I22" s="29">
        <f t="shared" si="5"/>
        <v>4.5</v>
      </c>
      <c r="J22" s="23">
        <f t="shared" si="2"/>
        <v>106.7</v>
      </c>
      <c r="K22" s="31">
        <v>1600</v>
      </c>
      <c r="L22" s="29">
        <f t="shared" si="6"/>
        <v>4.4</v>
      </c>
      <c r="M22" s="78">
        <f t="shared" si="7"/>
        <v>100</v>
      </c>
    </row>
    <row r="23" spans="1:13" ht="12.75">
      <c r="A23" s="64" t="s">
        <v>48</v>
      </c>
      <c r="B23" s="79" t="s">
        <v>49</v>
      </c>
      <c r="C23" s="29">
        <v>22755</v>
      </c>
      <c r="D23" s="29">
        <f t="shared" si="3"/>
        <v>65.9</v>
      </c>
      <c r="E23" s="30">
        <v>20000</v>
      </c>
      <c r="F23" s="29">
        <f t="shared" si="4"/>
        <v>56.8</v>
      </c>
      <c r="G23" s="23">
        <f t="shared" si="1"/>
        <v>87.9</v>
      </c>
      <c r="H23" s="31">
        <v>20000</v>
      </c>
      <c r="I23" s="29">
        <f t="shared" si="5"/>
        <v>56.3</v>
      </c>
      <c r="J23" s="23">
        <f t="shared" si="2"/>
        <v>100</v>
      </c>
      <c r="K23" s="31">
        <v>21000</v>
      </c>
      <c r="L23" s="29">
        <f t="shared" si="6"/>
        <v>57.2</v>
      </c>
      <c r="M23" s="78">
        <f t="shared" si="7"/>
        <v>105</v>
      </c>
    </row>
    <row r="24" spans="1:13" ht="12.75" hidden="1">
      <c r="A24" s="63" t="s">
        <v>50</v>
      </c>
      <c r="B24" s="80" t="s">
        <v>51</v>
      </c>
      <c r="C24" s="33">
        <f>C25</f>
        <v>5</v>
      </c>
      <c r="D24" s="29">
        <f t="shared" si="3"/>
        <v>0</v>
      </c>
      <c r="E24" s="33">
        <f>E25</f>
        <v>10</v>
      </c>
      <c r="F24" s="29">
        <f t="shared" si="4"/>
        <v>0</v>
      </c>
      <c r="G24" s="23">
        <f t="shared" si="1"/>
        <v>200</v>
      </c>
      <c r="H24" s="33">
        <f>H25</f>
        <v>10</v>
      </c>
      <c r="I24" s="29">
        <f t="shared" si="5"/>
        <v>0</v>
      </c>
      <c r="J24" s="23">
        <f t="shared" si="2"/>
        <v>100</v>
      </c>
      <c r="K24" s="33">
        <f>K25</f>
        <v>10</v>
      </c>
      <c r="L24" s="29">
        <f t="shared" si="6"/>
        <v>0</v>
      </c>
      <c r="M24" s="78">
        <f t="shared" si="7"/>
        <v>100</v>
      </c>
    </row>
    <row r="25" spans="1:13" ht="25.5">
      <c r="A25" s="64" t="s">
        <v>52</v>
      </c>
      <c r="B25" s="79" t="s">
        <v>134</v>
      </c>
      <c r="C25" s="29">
        <v>5</v>
      </c>
      <c r="D25" s="29">
        <f t="shared" si="3"/>
        <v>0</v>
      </c>
      <c r="E25" s="30">
        <v>10</v>
      </c>
      <c r="F25" s="29">
        <f t="shared" si="4"/>
        <v>0</v>
      </c>
      <c r="G25" s="23">
        <f t="shared" si="1"/>
        <v>200</v>
      </c>
      <c r="H25" s="31">
        <v>10</v>
      </c>
      <c r="I25" s="29">
        <f t="shared" si="5"/>
        <v>0</v>
      </c>
      <c r="J25" s="23">
        <f t="shared" si="2"/>
        <v>100</v>
      </c>
      <c r="K25" s="31">
        <v>10</v>
      </c>
      <c r="L25" s="29">
        <f t="shared" si="6"/>
        <v>0</v>
      </c>
      <c r="M25" s="78">
        <f t="shared" si="7"/>
        <v>100</v>
      </c>
    </row>
    <row r="26" spans="1:13" ht="63.75" hidden="1">
      <c r="A26" s="63" t="s">
        <v>54</v>
      </c>
      <c r="B26" s="77" t="s">
        <v>55</v>
      </c>
      <c r="C26" s="26">
        <f>SUM(C27:C29)</f>
        <v>1390</v>
      </c>
      <c r="D26" s="29">
        <f t="shared" si="3"/>
        <v>4</v>
      </c>
      <c r="E26" s="26">
        <f>SUM(E27:E29)</f>
        <v>2403.9</v>
      </c>
      <c r="F26" s="29">
        <f t="shared" si="4"/>
        <v>6.8</v>
      </c>
      <c r="G26" s="23">
        <f t="shared" si="1"/>
        <v>172.9</v>
      </c>
      <c r="H26" s="26">
        <f>SUM(H27:H29)</f>
        <v>2493.9</v>
      </c>
      <c r="I26" s="29">
        <f t="shared" si="5"/>
        <v>7</v>
      </c>
      <c r="J26" s="23">
        <f t="shared" si="2"/>
        <v>103.7</v>
      </c>
      <c r="K26" s="26">
        <f>SUM(K27:K29)</f>
        <v>2531.7</v>
      </c>
      <c r="L26" s="29">
        <f t="shared" si="6"/>
        <v>6.9</v>
      </c>
      <c r="M26" s="78">
        <f t="shared" si="7"/>
        <v>101.5</v>
      </c>
    </row>
    <row r="27" spans="1:13" ht="63" customHeight="1">
      <c r="A27" s="64" t="s">
        <v>56</v>
      </c>
      <c r="B27" s="79" t="s">
        <v>135</v>
      </c>
      <c r="C27" s="29">
        <v>855</v>
      </c>
      <c r="D27" s="29">
        <f t="shared" si="3"/>
        <v>2.5</v>
      </c>
      <c r="E27" s="30">
        <v>1878.9</v>
      </c>
      <c r="F27" s="29">
        <f t="shared" si="4"/>
        <v>5.3</v>
      </c>
      <c r="G27" s="23">
        <f t="shared" si="1"/>
        <v>219.8</v>
      </c>
      <c r="H27" s="31">
        <v>1968.9</v>
      </c>
      <c r="I27" s="29">
        <f t="shared" si="5"/>
        <v>5.5</v>
      </c>
      <c r="J27" s="23">
        <f t="shared" si="2"/>
        <v>104.8</v>
      </c>
      <c r="K27" s="31">
        <v>2006.7</v>
      </c>
      <c r="L27" s="29">
        <f t="shared" si="6"/>
        <v>5.5</v>
      </c>
      <c r="M27" s="78">
        <f t="shared" si="7"/>
        <v>101.9</v>
      </c>
    </row>
    <row r="28" spans="1:13" ht="38.25" hidden="1">
      <c r="A28" s="64" t="s">
        <v>58</v>
      </c>
      <c r="B28" s="81" t="s">
        <v>59</v>
      </c>
      <c r="C28" s="35"/>
      <c r="D28" s="29">
        <f t="shared" si="3"/>
        <v>0</v>
      </c>
      <c r="E28" s="30"/>
      <c r="F28" s="29">
        <f t="shared" si="4"/>
        <v>0</v>
      </c>
      <c r="G28" s="23" t="e">
        <f t="shared" si="1"/>
        <v>#DIV/0!</v>
      </c>
      <c r="H28" s="31"/>
      <c r="I28" s="29">
        <f t="shared" si="5"/>
        <v>0</v>
      </c>
      <c r="J28" s="23" t="e">
        <f t="shared" si="2"/>
        <v>#DIV/0!</v>
      </c>
      <c r="K28" s="31"/>
      <c r="L28" s="29">
        <f t="shared" si="6"/>
        <v>0</v>
      </c>
      <c r="M28" s="78" t="e">
        <f t="shared" si="7"/>
        <v>#DIV/0!</v>
      </c>
    </row>
    <row r="29" spans="1:13" ht="51">
      <c r="A29" s="65" t="s">
        <v>60</v>
      </c>
      <c r="B29" s="82" t="s">
        <v>136</v>
      </c>
      <c r="C29" s="38">
        <v>535</v>
      </c>
      <c r="D29" s="29">
        <f t="shared" si="3"/>
        <v>1.5</v>
      </c>
      <c r="E29" s="39">
        <v>525</v>
      </c>
      <c r="F29" s="29">
        <f t="shared" si="4"/>
        <v>1.5</v>
      </c>
      <c r="G29" s="23">
        <f t="shared" si="1"/>
        <v>98.1</v>
      </c>
      <c r="H29" s="31">
        <v>525</v>
      </c>
      <c r="I29" s="29">
        <f t="shared" si="5"/>
        <v>1.5</v>
      </c>
      <c r="J29" s="23">
        <f t="shared" si="2"/>
        <v>100</v>
      </c>
      <c r="K29" s="31">
        <v>525</v>
      </c>
      <c r="L29" s="29">
        <f t="shared" si="6"/>
        <v>1.4</v>
      </c>
      <c r="M29" s="78">
        <f t="shared" si="7"/>
        <v>100</v>
      </c>
    </row>
    <row r="30" spans="1:13" ht="51" hidden="1">
      <c r="A30" s="63" t="s">
        <v>62</v>
      </c>
      <c r="B30" s="80" t="s">
        <v>63</v>
      </c>
      <c r="C30" s="40"/>
      <c r="D30" s="29">
        <f t="shared" si="3"/>
        <v>0</v>
      </c>
      <c r="E30" s="33">
        <f>SUM(E31:E32)</f>
        <v>343.7</v>
      </c>
      <c r="F30" s="29">
        <f t="shared" si="4"/>
        <v>1</v>
      </c>
      <c r="G30" s="23" t="e">
        <f t="shared" si="1"/>
        <v>#DIV/0!</v>
      </c>
      <c r="H30" s="31"/>
      <c r="I30" s="29">
        <f t="shared" si="5"/>
        <v>0</v>
      </c>
      <c r="J30" s="23">
        <f t="shared" si="2"/>
        <v>0</v>
      </c>
      <c r="K30" s="31"/>
      <c r="L30" s="29">
        <f t="shared" si="6"/>
        <v>0</v>
      </c>
      <c r="M30" s="78" t="e">
        <f t="shared" si="7"/>
        <v>#DIV/0!</v>
      </c>
    </row>
    <row r="31" spans="1:13" ht="25.5">
      <c r="A31" s="66" t="s">
        <v>64</v>
      </c>
      <c r="B31" s="83" t="s">
        <v>142</v>
      </c>
      <c r="C31" s="38">
        <v>0</v>
      </c>
      <c r="D31" s="29">
        <f t="shared" si="3"/>
        <v>0</v>
      </c>
      <c r="E31" s="33">
        <v>343.7</v>
      </c>
      <c r="F31" s="29">
        <f t="shared" si="4"/>
        <v>1</v>
      </c>
      <c r="G31" s="23"/>
      <c r="H31" s="31">
        <v>357.5</v>
      </c>
      <c r="I31" s="29">
        <f t="shared" si="5"/>
        <v>1</v>
      </c>
      <c r="J31" s="23">
        <f t="shared" si="2"/>
        <v>104</v>
      </c>
      <c r="K31" s="31">
        <v>371.8</v>
      </c>
      <c r="L31" s="29">
        <f t="shared" si="6"/>
        <v>1</v>
      </c>
      <c r="M31" s="78">
        <f t="shared" si="7"/>
        <v>104</v>
      </c>
    </row>
    <row r="32" spans="1:13" ht="25.5" hidden="1">
      <c r="A32" s="66" t="s">
        <v>66</v>
      </c>
      <c r="B32" s="83" t="s">
        <v>67</v>
      </c>
      <c r="C32" s="35"/>
      <c r="D32" s="29">
        <f t="shared" si="3"/>
        <v>0</v>
      </c>
      <c r="E32" s="33"/>
      <c r="F32" s="29">
        <f t="shared" si="4"/>
        <v>0</v>
      </c>
      <c r="G32" s="23" t="e">
        <f t="shared" si="1"/>
        <v>#DIV/0!</v>
      </c>
      <c r="H32" s="31"/>
      <c r="I32" s="29">
        <f t="shared" si="5"/>
        <v>0</v>
      </c>
      <c r="J32" s="23" t="e">
        <f t="shared" si="2"/>
        <v>#DIV/0!</v>
      </c>
      <c r="K32" s="31"/>
      <c r="L32" s="29">
        <f t="shared" si="6"/>
        <v>0</v>
      </c>
      <c r="M32" s="78" t="e">
        <f t="shared" si="7"/>
        <v>#DIV/0!</v>
      </c>
    </row>
    <row r="33" spans="1:13" ht="38.25" hidden="1">
      <c r="A33" s="63" t="s">
        <v>68</v>
      </c>
      <c r="B33" s="80" t="s">
        <v>69</v>
      </c>
      <c r="C33" s="40"/>
      <c r="D33" s="29">
        <f t="shared" si="3"/>
        <v>0</v>
      </c>
      <c r="E33" s="33">
        <f>E34+E38+E35</f>
        <v>624.6</v>
      </c>
      <c r="F33" s="29">
        <f t="shared" si="4"/>
        <v>1.8</v>
      </c>
      <c r="G33" s="23" t="e">
        <f t="shared" si="1"/>
        <v>#DIV/0!</v>
      </c>
      <c r="H33" s="31"/>
      <c r="I33" s="29">
        <f t="shared" si="5"/>
        <v>0</v>
      </c>
      <c r="J33" s="23">
        <f t="shared" si="2"/>
        <v>0</v>
      </c>
      <c r="K33" s="31"/>
      <c r="L33" s="29">
        <f t="shared" si="6"/>
        <v>0</v>
      </c>
      <c r="M33" s="78" t="e">
        <f t="shared" si="7"/>
        <v>#DIV/0!</v>
      </c>
    </row>
    <row r="34" spans="1:13" ht="12.75" hidden="1">
      <c r="A34" s="64" t="s">
        <v>70</v>
      </c>
      <c r="B34" s="79" t="s">
        <v>71</v>
      </c>
      <c r="C34" s="29"/>
      <c r="D34" s="29">
        <f t="shared" si="3"/>
        <v>0</v>
      </c>
      <c r="E34" s="30"/>
      <c r="F34" s="29">
        <f t="shared" si="4"/>
        <v>0</v>
      </c>
      <c r="G34" s="23" t="e">
        <f t="shared" si="1"/>
        <v>#DIV/0!</v>
      </c>
      <c r="H34" s="31"/>
      <c r="I34" s="29">
        <f t="shared" si="5"/>
        <v>0</v>
      </c>
      <c r="J34" s="23" t="e">
        <f t="shared" si="2"/>
        <v>#DIV/0!</v>
      </c>
      <c r="K34" s="31"/>
      <c r="L34" s="29">
        <f t="shared" si="6"/>
        <v>0</v>
      </c>
      <c r="M34" s="78" t="e">
        <f t="shared" si="7"/>
        <v>#DIV/0!</v>
      </c>
    </row>
    <row r="35" spans="1:13" ht="114.75" hidden="1">
      <c r="A35" s="64" t="s">
        <v>72</v>
      </c>
      <c r="B35" s="79" t="s">
        <v>73</v>
      </c>
      <c r="C35" s="29"/>
      <c r="D35" s="29">
        <f t="shared" si="3"/>
        <v>0</v>
      </c>
      <c r="E35" s="30">
        <f>E36</f>
        <v>624.6</v>
      </c>
      <c r="F35" s="29">
        <f t="shared" si="4"/>
        <v>1.8</v>
      </c>
      <c r="G35" s="23" t="e">
        <f t="shared" si="1"/>
        <v>#DIV/0!</v>
      </c>
      <c r="H35" s="31"/>
      <c r="I35" s="29">
        <f t="shared" si="5"/>
        <v>0</v>
      </c>
      <c r="J35" s="23">
        <f t="shared" si="2"/>
        <v>0</v>
      </c>
      <c r="K35" s="31"/>
      <c r="L35" s="29">
        <f t="shared" si="6"/>
        <v>0</v>
      </c>
      <c r="M35" s="78" t="e">
        <f t="shared" si="7"/>
        <v>#DIV/0!</v>
      </c>
    </row>
    <row r="36" spans="1:13" ht="114.75">
      <c r="A36" s="64" t="s">
        <v>74</v>
      </c>
      <c r="B36" s="81" t="s">
        <v>75</v>
      </c>
      <c r="C36" s="38">
        <v>312.3</v>
      </c>
      <c r="D36" s="29">
        <v>0.8</v>
      </c>
      <c r="E36" s="30">
        <v>624.6</v>
      </c>
      <c r="F36" s="29">
        <f t="shared" si="4"/>
        <v>1.8</v>
      </c>
      <c r="G36" s="23">
        <f t="shared" si="1"/>
        <v>200</v>
      </c>
      <c r="H36" s="31">
        <v>624.6</v>
      </c>
      <c r="I36" s="29">
        <v>1.7</v>
      </c>
      <c r="J36" s="23">
        <f t="shared" si="2"/>
        <v>100</v>
      </c>
      <c r="K36" s="31">
        <v>624.6</v>
      </c>
      <c r="L36" s="29">
        <f t="shared" si="6"/>
        <v>1.7</v>
      </c>
      <c r="M36" s="78">
        <f t="shared" si="7"/>
        <v>100</v>
      </c>
    </row>
    <row r="37" spans="1:13" ht="25.5" hidden="1">
      <c r="A37" s="64" t="s">
        <v>76</v>
      </c>
      <c r="B37" s="79" t="s">
        <v>77</v>
      </c>
      <c r="C37" s="29"/>
      <c r="D37" s="29">
        <f t="shared" si="3"/>
        <v>0</v>
      </c>
      <c r="E37" s="30"/>
      <c r="F37" s="29">
        <f t="shared" si="4"/>
        <v>0</v>
      </c>
      <c r="G37" s="23" t="e">
        <f t="shared" si="1"/>
        <v>#DIV/0!</v>
      </c>
      <c r="H37" s="31"/>
      <c r="I37" s="29">
        <f t="shared" si="5"/>
        <v>0</v>
      </c>
      <c r="J37" s="23" t="e">
        <f t="shared" si="2"/>
        <v>#DIV/0!</v>
      </c>
      <c r="K37" s="31"/>
      <c r="L37" s="29">
        <f t="shared" si="6"/>
        <v>0</v>
      </c>
      <c r="M37" s="78" t="e">
        <f t="shared" si="7"/>
        <v>#DIV/0!</v>
      </c>
    </row>
    <row r="38" spans="1:13" ht="51" hidden="1">
      <c r="A38" s="64" t="s">
        <v>78</v>
      </c>
      <c r="B38" s="81" t="s">
        <v>79</v>
      </c>
      <c r="C38" s="35"/>
      <c r="D38" s="29">
        <f t="shared" si="3"/>
        <v>0</v>
      </c>
      <c r="E38" s="30"/>
      <c r="F38" s="29">
        <f t="shared" si="4"/>
        <v>0</v>
      </c>
      <c r="G38" s="23" t="e">
        <f t="shared" si="1"/>
        <v>#DIV/0!</v>
      </c>
      <c r="H38" s="31"/>
      <c r="I38" s="29">
        <f t="shared" si="5"/>
        <v>0</v>
      </c>
      <c r="J38" s="23" t="e">
        <f t="shared" si="2"/>
        <v>#DIV/0!</v>
      </c>
      <c r="K38" s="31"/>
      <c r="L38" s="29">
        <f t="shared" si="6"/>
        <v>0</v>
      </c>
      <c r="M38" s="78" t="e">
        <f t="shared" si="7"/>
        <v>#DIV/0!</v>
      </c>
    </row>
    <row r="39" spans="1:13" ht="25.5">
      <c r="A39" s="63" t="s">
        <v>80</v>
      </c>
      <c r="B39" s="77" t="s">
        <v>81</v>
      </c>
      <c r="C39" s="26">
        <f>C40</f>
        <v>2</v>
      </c>
      <c r="D39" s="29">
        <f t="shared" si="3"/>
        <v>0</v>
      </c>
      <c r="E39" s="26">
        <f>E40</f>
        <v>0</v>
      </c>
      <c r="F39" s="29">
        <f t="shared" si="4"/>
        <v>0</v>
      </c>
      <c r="G39" s="23">
        <f t="shared" si="1"/>
        <v>0</v>
      </c>
      <c r="H39" s="26">
        <f>H40</f>
        <v>0</v>
      </c>
      <c r="I39" s="29">
        <f t="shared" si="5"/>
        <v>0</v>
      </c>
      <c r="J39" s="23"/>
      <c r="K39" s="26">
        <f>K40</f>
        <v>0</v>
      </c>
      <c r="L39" s="29">
        <f t="shared" si="6"/>
        <v>0</v>
      </c>
      <c r="M39" s="78"/>
    </row>
    <row r="40" spans="1:13" ht="26.25" hidden="1" thickBot="1">
      <c r="A40" s="64" t="s">
        <v>82</v>
      </c>
      <c r="B40" s="84" t="s">
        <v>137</v>
      </c>
      <c r="C40" s="85">
        <v>2</v>
      </c>
      <c r="D40" s="85">
        <f>ROUND(C40/31810.9%,1)</f>
        <v>0</v>
      </c>
      <c r="E40" s="86"/>
      <c r="F40" s="85">
        <f aca="true" t="shared" si="8" ref="F40:F63">ROUND(E40/32839.4%,1)</f>
        <v>0</v>
      </c>
      <c r="G40" s="23">
        <f t="shared" si="1"/>
        <v>0</v>
      </c>
      <c r="H40" s="88"/>
      <c r="I40" s="85">
        <f>ROUND(H40/34051%,1)</f>
        <v>0</v>
      </c>
      <c r="J40" s="87"/>
      <c r="K40" s="88"/>
      <c r="L40" s="85">
        <v>0</v>
      </c>
      <c r="M40" s="89"/>
    </row>
    <row r="41" spans="1:11" ht="25.5" hidden="1">
      <c r="A41" s="24" t="s">
        <v>84</v>
      </c>
      <c r="B41" s="70" t="s">
        <v>85</v>
      </c>
      <c r="C41" s="71"/>
      <c r="D41" s="71"/>
      <c r="E41" s="72">
        <f>E42</f>
        <v>0</v>
      </c>
      <c r="F41" s="73">
        <f t="shared" si="8"/>
        <v>0</v>
      </c>
      <c r="G41" s="72"/>
      <c r="H41" s="74"/>
      <c r="I41" s="74"/>
      <c r="J41" s="74"/>
      <c r="K41" s="74"/>
    </row>
    <row r="42" spans="1:11" ht="12.75" hidden="1">
      <c r="A42" s="27" t="s">
        <v>86</v>
      </c>
      <c r="B42" s="28" t="s">
        <v>87</v>
      </c>
      <c r="C42" s="29"/>
      <c r="D42" s="29"/>
      <c r="E42" s="30"/>
      <c r="F42" s="29">
        <f t="shared" si="8"/>
        <v>0</v>
      </c>
      <c r="G42" s="30"/>
      <c r="H42" s="31"/>
      <c r="I42" s="31"/>
      <c r="J42" s="31"/>
      <c r="K42" s="31"/>
    </row>
    <row r="43" spans="1:11" ht="25.5" hidden="1">
      <c r="A43" s="27" t="s">
        <v>88</v>
      </c>
      <c r="B43" s="28" t="s">
        <v>89</v>
      </c>
      <c r="C43" s="29"/>
      <c r="D43" s="29"/>
      <c r="E43" s="30"/>
      <c r="F43" s="29">
        <f t="shared" si="8"/>
        <v>0</v>
      </c>
      <c r="G43" s="30"/>
      <c r="H43" s="31"/>
      <c r="I43" s="31"/>
      <c r="J43" s="31"/>
      <c r="K43" s="31"/>
    </row>
    <row r="44" spans="1:11" ht="12.75" hidden="1">
      <c r="A44" s="21" t="s">
        <v>90</v>
      </c>
      <c r="B44" s="22" t="s">
        <v>91</v>
      </c>
      <c r="C44" s="23">
        <v>49143.3</v>
      </c>
      <c r="D44" s="23"/>
      <c r="E44" s="23">
        <f>SUM(E45,E47,E60)</f>
        <v>15950.608000000002</v>
      </c>
      <c r="F44" s="29">
        <f t="shared" si="8"/>
        <v>48.6</v>
      </c>
      <c r="G44" s="23"/>
      <c r="H44" s="23">
        <f>SUM(H45,H47,H60)</f>
        <v>2845</v>
      </c>
      <c r="I44" s="23"/>
      <c r="J44" s="23"/>
      <c r="K44" s="23">
        <f>SUM(K45,K47,K60)</f>
        <v>1895.7</v>
      </c>
    </row>
    <row r="45" spans="1:11" ht="25.5" hidden="1">
      <c r="A45" s="27" t="s">
        <v>92</v>
      </c>
      <c r="B45" s="32" t="s">
        <v>93</v>
      </c>
      <c r="C45" s="23">
        <f>C46</f>
        <v>0</v>
      </c>
      <c r="D45" s="23"/>
      <c r="E45" s="23">
        <f>E46</f>
        <v>13990.2</v>
      </c>
      <c r="F45" s="29">
        <f t="shared" si="8"/>
        <v>42.6</v>
      </c>
      <c r="G45" s="23"/>
      <c r="H45" s="23">
        <f>H46</f>
        <v>782.4</v>
      </c>
      <c r="I45" s="23"/>
      <c r="J45" s="23"/>
      <c r="K45" s="23">
        <f>K46</f>
        <v>0</v>
      </c>
    </row>
    <row r="46" spans="1:11" ht="38.25" hidden="1">
      <c r="A46" s="27" t="s">
        <v>94</v>
      </c>
      <c r="B46" s="28" t="s">
        <v>95</v>
      </c>
      <c r="C46" s="29"/>
      <c r="D46" s="29"/>
      <c r="E46" s="23">
        <v>13990.2</v>
      </c>
      <c r="F46" s="29">
        <f t="shared" si="8"/>
        <v>42.6</v>
      </c>
      <c r="G46" s="23"/>
      <c r="H46" s="23">
        <v>782.4</v>
      </c>
      <c r="I46" s="23"/>
      <c r="J46" s="23"/>
      <c r="K46" s="23"/>
    </row>
    <row r="47" spans="1:11" ht="38.25" hidden="1">
      <c r="A47" s="24" t="s">
        <v>96</v>
      </c>
      <c r="B47" s="32" t="s">
        <v>97</v>
      </c>
      <c r="C47" s="33">
        <f>SUM(C48,C50,C55,C58)</f>
        <v>40659.3</v>
      </c>
      <c r="D47" s="33"/>
      <c r="E47" s="33">
        <f>SUM(E48,E50,E55,E58)</f>
        <v>1942.6999999999998</v>
      </c>
      <c r="F47" s="29">
        <f t="shared" si="8"/>
        <v>5.9</v>
      </c>
      <c r="G47" s="33"/>
      <c r="H47" s="33">
        <f>SUM(H48,H50,H55,H58)</f>
        <v>2062.6</v>
      </c>
      <c r="I47" s="33"/>
      <c r="J47" s="33"/>
      <c r="K47" s="33">
        <f>SUM(K48,K50,K55,K58)</f>
        <v>1895.7</v>
      </c>
    </row>
    <row r="48" spans="1:11" ht="25.5" hidden="1">
      <c r="A48" s="27" t="s">
        <v>98</v>
      </c>
      <c r="B48" s="28" t="s">
        <v>99</v>
      </c>
      <c r="C48" s="29">
        <v>1231.7</v>
      </c>
      <c r="D48" s="29"/>
      <c r="E48" s="33">
        <f>E49</f>
        <v>1657.8</v>
      </c>
      <c r="F48" s="29">
        <f t="shared" si="8"/>
        <v>5</v>
      </c>
      <c r="G48" s="33"/>
      <c r="H48" s="33">
        <f>H49</f>
        <v>1767.6</v>
      </c>
      <c r="I48" s="33"/>
      <c r="J48" s="33"/>
      <c r="K48" s="33">
        <f>K49</f>
        <v>1892.2</v>
      </c>
    </row>
    <row r="49" spans="1:11" ht="39" hidden="1">
      <c r="A49" s="42" t="s">
        <v>100</v>
      </c>
      <c r="B49" s="28" t="s">
        <v>101</v>
      </c>
      <c r="C49" s="33">
        <v>1657.8</v>
      </c>
      <c r="D49" s="33"/>
      <c r="E49" s="33">
        <v>1657.8</v>
      </c>
      <c r="F49" s="29">
        <f t="shared" si="8"/>
        <v>5</v>
      </c>
      <c r="G49" s="33"/>
      <c r="H49" s="33">
        <v>1767.6</v>
      </c>
      <c r="I49" s="33"/>
      <c r="J49" s="33"/>
      <c r="K49" s="33">
        <v>1892.2</v>
      </c>
    </row>
    <row r="50" spans="1:16" ht="38.25" hidden="1">
      <c r="A50" s="27" t="s">
        <v>102</v>
      </c>
      <c r="B50" s="28" t="s">
        <v>103</v>
      </c>
      <c r="C50" s="35">
        <v>36445.8</v>
      </c>
      <c r="D50" s="35"/>
      <c r="E50" s="30">
        <f>SUM(E51:E54)</f>
        <v>0</v>
      </c>
      <c r="F50" s="29">
        <f t="shared" si="8"/>
        <v>0</v>
      </c>
      <c r="G50" s="30"/>
      <c r="H50" s="30">
        <f>SUM(H51:H54)</f>
        <v>0</v>
      </c>
      <c r="I50" s="30"/>
      <c r="J50" s="30"/>
      <c r="K50" s="30">
        <f>SUM(K51:K54)</f>
        <v>0</v>
      </c>
      <c r="N50" s="43">
        <f>SUM(N51:N54)</f>
        <v>41289.4</v>
      </c>
      <c r="O50" s="43">
        <f>SUM(O51:O54)</f>
        <v>89542.7</v>
      </c>
      <c r="P50" s="43">
        <f>SUM(P51:P54)</f>
        <v>1253.3</v>
      </c>
    </row>
    <row r="51" spans="1:16" ht="51" hidden="1">
      <c r="A51" s="27" t="s">
        <v>104</v>
      </c>
      <c r="B51" s="28" t="s">
        <v>105</v>
      </c>
      <c r="C51" s="29"/>
      <c r="D51" s="29"/>
      <c r="E51" s="30"/>
      <c r="F51" s="29">
        <f t="shared" si="8"/>
        <v>0</v>
      </c>
      <c r="G51" s="30"/>
      <c r="H51" s="30"/>
      <c r="I51" s="30"/>
      <c r="J51" s="30"/>
      <c r="K51" s="30"/>
      <c r="N51" s="43">
        <v>40000</v>
      </c>
      <c r="O51" s="43">
        <v>87000</v>
      </c>
      <c r="P51" s="43"/>
    </row>
    <row r="52" spans="1:16" ht="114.75" hidden="1">
      <c r="A52" s="27" t="s">
        <v>106</v>
      </c>
      <c r="B52" s="28" t="s">
        <v>107</v>
      </c>
      <c r="C52" s="29"/>
      <c r="D52" s="29"/>
      <c r="E52" s="44"/>
      <c r="F52" s="29">
        <f t="shared" si="8"/>
        <v>0</v>
      </c>
      <c r="G52" s="44"/>
      <c r="H52" s="44"/>
      <c r="I52" s="44"/>
      <c r="J52" s="44"/>
      <c r="K52" s="20"/>
      <c r="N52" s="46">
        <v>1289.4</v>
      </c>
      <c r="O52" s="46">
        <v>1289.4</v>
      </c>
      <c r="P52" s="47"/>
    </row>
    <row r="53" spans="1:16" ht="51" hidden="1">
      <c r="A53" s="27" t="s">
        <v>108</v>
      </c>
      <c r="B53" s="28" t="s">
        <v>109</v>
      </c>
      <c r="C53" s="29"/>
      <c r="D53" s="29"/>
      <c r="E53" s="30"/>
      <c r="F53" s="29">
        <f t="shared" si="8"/>
        <v>0</v>
      </c>
      <c r="G53" s="30"/>
      <c r="H53" s="31"/>
      <c r="I53" s="31"/>
      <c r="J53" s="31"/>
      <c r="K53" s="31"/>
      <c r="N53" s="43"/>
      <c r="O53" s="48"/>
      <c r="P53" s="48"/>
    </row>
    <row r="54" spans="1:16" ht="25.5" hidden="1">
      <c r="A54" s="27" t="s">
        <v>110</v>
      </c>
      <c r="B54" s="28" t="s">
        <v>111</v>
      </c>
      <c r="C54" s="29"/>
      <c r="D54" s="29"/>
      <c r="E54" s="30"/>
      <c r="F54" s="29">
        <f t="shared" si="8"/>
        <v>0</v>
      </c>
      <c r="G54" s="30"/>
      <c r="H54" s="31"/>
      <c r="I54" s="31"/>
      <c r="J54" s="31"/>
      <c r="K54" s="31"/>
      <c r="N54" s="43"/>
      <c r="O54" s="48">
        <v>1253.3</v>
      </c>
      <c r="P54" s="48">
        <v>1253.3</v>
      </c>
    </row>
    <row r="55" spans="1:11" ht="38.25" hidden="1">
      <c r="A55" s="27" t="s">
        <v>112</v>
      </c>
      <c r="B55" s="34" t="s">
        <v>113</v>
      </c>
      <c r="C55" s="49">
        <v>281.8</v>
      </c>
      <c r="D55" s="49"/>
      <c r="E55" s="30">
        <f>SUM(E56:E57)</f>
        <v>284.9</v>
      </c>
      <c r="F55" s="29">
        <f t="shared" si="8"/>
        <v>0.9</v>
      </c>
      <c r="G55" s="30"/>
      <c r="H55" s="30">
        <f>SUM(H56:H57)</f>
        <v>295</v>
      </c>
      <c r="I55" s="30"/>
      <c r="J55" s="30"/>
      <c r="K55" s="30">
        <f>SUM(K56:K57)</f>
        <v>3.5</v>
      </c>
    </row>
    <row r="56" spans="1:11" ht="63.75" hidden="1">
      <c r="A56" s="27" t="s">
        <v>114</v>
      </c>
      <c r="B56" s="34" t="s">
        <v>115</v>
      </c>
      <c r="C56" s="35"/>
      <c r="D56" s="35"/>
      <c r="E56" s="31">
        <v>281.4</v>
      </c>
      <c r="F56" s="29">
        <f t="shared" si="8"/>
        <v>0.9</v>
      </c>
      <c r="G56" s="31"/>
      <c r="H56" s="31">
        <v>291.5</v>
      </c>
      <c r="I56" s="31"/>
      <c r="J56" s="31"/>
      <c r="K56" s="31"/>
    </row>
    <row r="57" spans="1:11" ht="51" hidden="1">
      <c r="A57" s="27" t="s">
        <v>116</v>
      </c>
      <c r="B57" s="34" t="s">
        <v>117</v>
      </c>
      <c r="C57" s="35"/>
      <c r="D57" s="35"/>
      <c r="E57" s="30">
        <v>3.5</v>
      </c>
      <c r="F57" s="29">
        <f t="shared" si="8"/>
        <v>0</v>
      </c>
      <c r="G57" s="30"/>
      <c r="H57" s="31">
        <v>3.5</v>
      </c>
      <c r="I57" s="31"/>
      <c r="J57" s="31"/>
      <c r="K57" s="31">
        <v>3.5</v>
      </c>
    </row>
    <row r="58" spans="1:11" ht="12.75" hidden="1">
      <c r="A58" s="27" t="s">
        <v>118</v>
      </c>
      <c r="B58" s="34" t="s">
        <v>119</v>
      </c>
      <c r="C58" s="35">
        <v>2700</v>
      </c>
      <c r="D58" s="35"/>
      <c r="E58" s="30">
        <f>E59</f>
        <v>0</v>
      </c>
      <c r="F58" s="29">
        <f t="shared" si="8"/>
        <v>0</v>
      </c>
      <c r="G58" s="30"/>
      <c r="H58" s="30">
        <f>H59</f>
        <v>0</v>
      </c>
      <c r="I58" s="30"/>
      <c r="J58" s="30"/>
      <c r="K58" s="30">
        <f>K59</f>
        <v>0</v>
      </c>
    </row>
    <row r="59" spans="1:11" ht="89.25" hidden="1">
      <c r="A59" s="27" t="s">
        <v>120</v>
      </c>
      <c r="B59" s="34" t="s">
        <v>121</v>
      </c>
      <c r="C59" s="35"/>
      <c r="D59" s="35"/>
      <c r="E59" s="30"/>
      <c r="F59" s="29">
        <f t="shared" si="8"/>
        <v>0</v>
      </c>
      <c r="G59" s="30"/>
      <c r="H59" s="31"/>
      <c r="I59" s="31"/>
      <c r="J59" s="31"/>
      <c r="K59" s="31"/>
    </row>
    <row r="60" spans="1:11" ht="25.5" hidden="1">
      <c r="A60" s="24" t="s">
        <v>122</v>
      </c>
      <c r="B60" s="50" t="s">
        <v>123</v>
      </c>
      <c r="C60" s="51">
        <v>21</v>
      </c>
      <c r="D60" s="51"/>
      <c r="E60" s="33">
        <f>E61</f>
        <v>17.708</v>
      </c>
      <c r="F60" s="29">
        <f t="shared" si="8"/>
        <v>0.1</v>
      </c>
      <c r="G60" s="33"/>
      <c r="H60" s="33">
        <f>H61</f>
        <v>0</v>
      </c>
      <c r="I60" s="33"/>
      <c r="J60" s="33"/>
      <c r="K60" s="33">
        <f>K61</f>
        <v>0</v>
      </c>
    </row>
    <row r="61" spans="1:11" ht="25.5" hidden="1">
      <c r="A61" s="27" t="s">
        <v>124</v>
      </c>
      <c r="B61" s="52" t="s">
        <v>125</v>
      </c>
      <c r="C61" s="53"/>
      <c r="D61" s="53"/>
      <c r="E61" s="30">
        <f>E62</f>
        <v>17.708</v>
      </c>
      <c r="F61" s="29">
        <f t="shared" si="8"/>
        <v>0.1</v>
      </c>
      <c r="G61" s="30"/>
      <c r="H61" s="30">
        <f>H62</f>
        <v>0</v>
      </c>
      <c r="I61" s="30"/>
      <c r="J61" s="30"/>
      <c r="K61" s="30">
        <f>K62</f>
        <v>0</v>
      </c>
    </row>
    <row r="62" spans="1:11" ht="25.5" hidden="1">
      <c r="A62" s="27" t="s">
        <v>126</v>
      </c>
      <c r="B62" s="52" t="s">
        <v>127</v>
      </c>
      <c r="C62" s="53"/>
      <c r="D62" s="53"/>
      <c r="E62" s="30">
        <v>17.708</v>
      </c>
      <c r="F62" s="29">
        <f t="shared" si="8"/>
        <v>0.1</v>
      </c>
      <c r="G62" s="30"/>
      <c r="H62" s="31">
        <v>0</v>
      </c>
      <c r="I62" s="31"/>
      <c r="J62" s="31"/>
      <c r="K62" s="31">
        <v>0</v>
      </c>
    </row>
    <row r="63" spans="1:11" ht="25.5" hidden="1">
      <c r="A63" s="27"/>
      <c r="B63" s="22" t="s">
        <v>128</v>
      </c>
      <c r="C63" s="23">
        <f>C14+C44</f>
        <v>83698.6</v>
      </c>
      <c r="D63" s="23"/>
      <c r="E63" s="23">
        <f>E14+E44</f>
        <v>51185.907999999996</v>
      </c>
      <c r="F63" s="29">
        <f t="shared" si="8"/>
        <v>155.9</v>
      </c>
      <c r="G63" s="23"/>
      <c r="H63" s="23">
        <f>H14+H44</f>
        <v>38384.4</v>
      </c>
      <c r="I63" s="23"/>
      <c r="J63" s="23"/>
      <c r="K63" s="23">
        <f>K14+K44</f>
        <v>38587.2</v>
      </c>
    </row>
    <row r="64" ht="23.25" customHeight="1"/>
    <row r="65" ht="23.25" customHeight="1">
      <c r="F65" s="138" t="s">
        <v>168</v>
      </c>
    </row>
    <row r="66" ht="23.25" customHeight="1" thickBot="1"/>
    <row r="67" spans="2:13" ht="64.5" thickBot="1">
      <c r="B67" s="120" t="s">
        <v>25</v>
      </c>
      <c r="C67" s="60" t="s">
        <v>138</v>
      </c>
      <c r="D67" s="61" t="s">
        <v>171</v>
      </c>
      <c r="E67" s="59" t="s">
        <v>131</v>
      </c>
      <c r="F67" s="9" t="s">
        <v>167</v>
      </c>
      <c r="G67" s="9" t="s">
        <v>17</v>
      </c>
      <c r="H67" s="9" t="s">
        <v>131</v>
      </c>
      <c r="I67" s="9" t="s">
        <v>167</v>
      </c>
      <c r="J67" s="9" t="s">
        <v>17</v>
      </c>
      <c r="K67" s="9" t="s">
        <v>131</v>
      </c>
      <c r="L67" s="9" t="s">
        <v>167</v>
      </c>
      <c r="M67" s="9" t="s">
        <v>17</v>
      </c>
    </row>
    <row r="68" spans="1:13" ht="16.5" thickBot="1">
      <c r="A68" s="54" t="s">
        <v>129</v>
      </c>
      <c r="B68" s="121"/>
      <c r="C68" s="122" t="s">
        <v>13</v>
      </c>
      <c r="D68" s="124"/>
      <c r="E68" s="122" t="s">
        <v>29</v>
      </c>
      <c r="F68" s="123"/>
      <c r="G68" s="124"/>
      <c r="H68" s="122" t="s">
        <v>30</v>
      </c>
      <c r="I68" s="123"/>
      <c r="J68" s="124"/>
      <c r="K68" s="122" t="s">
        <v>139</v>
      </c>
      <c r="L68" s="123"/>
      <c r="M68" s="124"/>
    </row>
    <row r="69" spans="2:13" ht="27.75" customHeight="1">
      <c r="B69" s="135" t="s">
        <v>164</v>
      </c>
      <c r="C69" s="136">
        <f>C14</f>
        <v>34555.3</v>
      </c>
      <c r="D69" s="136">
        <f>ROUND(C69/59432%,1)</f>
        <v>58.1</v>
      </c>
      <c r="E69" s="136">
        <f>E14</f>
        <v>35235.299999999996</v>
      </c>
      <c r="F69" s="136">
        <f>ROUND(E69/43405.4%,1)</f>
        <v>81.2</v>
      </c>
      <c r="G69" s="136">
        <f>ROUND(E69/C69%,1)</f>
        <v>102</v>
      </c>
      <c r="H69" s="136">
        <f>H14</f>
        <v>35539.4</v>
      </c>
      <c r="I69" s="136">
        <f>ROUND(H69/38550.6%,1)</f>
        <v>92.2</v>
      </c>
      <c r="J69" s="136">
        <f>ROUND(H69/E69%,1)</f>
        <v>100.9</v>
      </c>
      <c r="K69" s="136">
        <f>K14</f>
        <v>36691.5</v>
      </c>
      <c r="L69" s="136">
        <f>ROUND(K69/39616%,1)</f>
        <v>92.6</v>
      </c>
      <c r="M69" s="136">
        <f>ROUND(K69/H69%,1)</f>
        <v>103.2</v>
      </c>
    </row>
    <row r="70" spans="2:13" ht="27.75" customHeight="1">
      <c r="B70" s="137" t="s">
        <v>165</v>
      </c>
      <c r="C70" s="47">
        <v>24876.7</v>
      </c>
      <c r="D70" s="136">
        <f>ROUND(C70/59432%,1)</f>
        <v>41.9</v>
      </c>
      <c r="E70" s="47">
        <v>8170.1</v>
      </c>
      <c r="F70" s="136">
        <f>ROUND(E70/43405.4%,1)</f>
        <v>18.8</v>
      </c>
      <c r="G70" s="136">
        <f>ROUND(E70/C70%,1)</f>
        <v>32.8</v>
      </c>
      <c r="H70" s="47">
        <v>3011.2</v>
      </c>
      <c r="I70" s="136">
        <f>ROUND(H70/38550.6%,1)</f>
        <v>7.8</v>
      </c>
      <c r="J70" s="136">
        <f>ROUND(H70/E70%,1)</f>
        <v>36.9</v>
      </c>
      <c r="K70" s="47">
        <v>2924.5</v>
      </c>
      <c r="L70" s="136">
        <f>ROUND(K70/39616%,1)</f>
        <v>7.4</v>
      </c>
      <c r="M70" s="136">
        <f>ROUND(K70/H70%,1)</f>
        <v>97.1</v>
      </c>
    </row>
    <row r="71" spans="2:13" ht="30" customHeight="1">
      <c r="B71" s="135" t="s">
        <v>166</v>
      </c>
      <c r="C71" s="136">
        <f>SUM(C69:C70)</f>
        <v>59432</v>
      </c>
      <c r="D71" s="136">
        <f aca="true" t="shared" si="9" ref="D71:M71">SUM(D69:D70)</f>
        <v>100</v>
      </c>
      <c r="E71" s="136">
        <f t="shared" si="9"/>
        <v>43405.399999999994</v>
      </c>
      <c r="F71" s="136">
        <f t="shared" si="9"/>
        <v>100</v>
      </c>
      <c r="G71" s="136">
        <f>ROUND(E71/C71%,1)</f>
        <v>73</v>
      </c>
      <c r="H71" s="136">
        <f t="shared" si="9"/>
        <v>38550.6</v>
      </c>
      <c r="I71" s="136">
        <f t="shared" si="9"/>
        <v>100</v>
      </c>
      <c r="J71" s="136">
        <f>ROUND(H71/E71%,1)</f>
        <v>88.8</v>
      </c>
      <c r="K71" s="136">
        <f t="shared" si="9"/>
        <v>39616</v>
      </c>
      <c r="L71" s="136">
        <f t="shared" si="9"/>
        <v>100</v>
      </c>
      <c r="M71" s="136">
        <f>ROUND(K71/H71%,1)</f>
        <v>102.8</v>
      </c>
    </row>
  </sheetData>
  <sheetProtection/>
  <mergeCells count="16">
    <mergeCell ref="K68:M68"/>
    <mergeCell ref="A9:M9"/>
    <mergeCell ref="B67:B68"/>
    <mergeCell ref="C68:D68"/>
    <mergeCell ref="E68:G68"/>
    <mergeCell ref="H68:J68"/>
    <mergeCell ref="B4:E4"/>
    <mergeCell ref="B5:E5"/>
    <mergeCell ref="B6:E6"/>
    <mergeCell ref="B7:E7"/>
    <mergeCell ref="A11:A12"/>
    <mergeCell ref="B11:B12"/>
    <mergeCell ref="E12:G12"/>
    <mergeCell ref="H12:J12"/>
    <mergeCell ref="K12:M12"/>
    <mergeCell ref="C12:D12"/>
  </mergeCells>
  <printOptions/>
  <pageMargins left="0.75" right="0.33" top="0.51" bottom="0.42" header="0.29" footer="0.26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20"/>
  <sheetViews>
    <sheetView workbookViewId="0" topLeftCell="A1">
      <selection activeCell="A4" sqref="A4:N20"/>
    </sheetView>
  </sheetViews>
  <sheetFormatPr defaultColWidth="9.140625" defaultRowHeight="15"/>
  <cols>
    <col min="1" max="1" width="39.57421875" style="0" customWidth="1"/>
    <col min="2" max="2" width="5.140625" style="0" customWidth="1"/>
    <col min="3" max="3" width="6.57421875" style="0" customWidth="1"/>
    <col min="4" max="14" width="12.00390625" style="0" customWidth="1"/>
  </cols>
  <sheetData>
    <row r="3" ht="15.75" thickBot="1"/>
    <row r="4" spans="1:14" ht="25.5" customHeight="1" thickBot="1">
      <c r="A4" s="130" t="s">
        <v>0</v>
      </c>
      <c r="B4" s="130" t="s">
        <v>1</v>
      </c>
      <c r="C4" s="130" t="s">
        <v>2</v>
      </c>
      <c r="D4" s="133" t="s">
        <v>143</v>
      </c>
      <c r="E4" s="134"/>
      <c r="F4" s="127" t="s">
        <v>14</v>
      </c>
      <c r="G4" s="128"/>
      <c r="H4" s="129"/>
      <c r="I4" s="127" t="s">
        <v>19</v>
      </c>
      <c r="J4" s="128"/>
      <c r="K4" s="129"/>
      <c r="L4" s="127" t="s">
        <v>144</v>
      </c>
      <c r="M4" s="128"/>
      <c r="N4" s="129"/>
    </row>
    <row r="5" spans="1:14" ht="69" customHeight="1">
      <c r="A5" s="131"/>
      <c r="B5" s="131"/>
      <c r="C5" s="131"/>
      <c r="D5" s="125" t="s">
        <v>153</v>
      </c>
      <c r="E5" s="125" t="s">
        <v>15</v>
      </c>
      <c r="F5" s="1" t="s">
        <v>3</v>
      </c>
      <c r="G5" s="125" t="s">
        <v>15</v>
      </c>
      <c r="H5" s="125" t="s">
        <v>17</v>
      </c>
      <c r="I5" s="1" t="s">
        <v>3</v>
      </c>
      <c r="J5" s="125" t="s">
        <v>15</v>
      </c>
      <c r="K5" s="125" t="s">
        <v>17</v>
      </c>
      <c r="L5" s="1" t="s">
        <v>3</v>
      </c>
      <c r="M5" s="125" t="s">
        <v>15</v>
      </c>
      <c r="N5" s="125" t="s">
        <v>17</v>
      </c>
    </row>
    <row r="6" spans="1:14" ht="33.75" customHeight="1" thickBot="1">
      <c r="A6" s="132"/>
      <c r="B6" s="132"/>
      <c r="C6" s="132"/>
      <c r="D6" s="126"/>
      <c r="E6" s="126"/>
      <c r="F6" s="2" t="s">
        <v>16</v>
      </c>
      <c r="G6" s="126"/>
      <c r="H6" s="126"/>
      <c r="I6" s="2" t="s">
        <v>16</v>
      </c>
      <c r="J6" s="126"/>
      <c r="K6" s="126"/>
      <c r="L6" s="2" t="s">
        <v>16</v>
      </c>
      <c r="M6" s="126"/>
      <c r="N6" s="126"/>
    </row>
    <row r="7" spans="1:14" ht="16.5" thickBot="1">
      <c r="A7" s="3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</row>
    <row r="8" spans="1:14" ht="16.5" thickBot="1">
      <c r="A8" s="5" t="s">
        <v>12</v>
      </c>
      <c r="B8" s="6"/>
      <c r="C8" s="6"/>
      <c r="D8" s="6">
        <f>SUM(D9:D17)</f>
        <v>68155.6</v>
      </c>
      <c r="E8" s="6">
        <f aca="true" t="shared" si="0" ref="E8:M8">SUM(E9:E17)</f>
        <v>100</v>
      </c>
      <c r="F8" s="6">
        <f t="shared" si="0"/>
        <v>44596.9</v>
      </c>
      <c r="G8" s="6">
        <f t="shared" si="0"/>
        <v>100</v>
      </c>
      <c r="H8" s="6">
        <f>ROUND(F8/D8%,1)</f>
        <v>65.4</v>
      </c>
      <c r="I8" s="6">
        <f t="shared" si="0"/>
        <v>37727.1</v>
      </c>
      <c r="J8" s="6">
        <f t="shared" si="0"/>
        <v>100</v>
      </c>
      <c r="K8" s="6">
        <f>ROUND(I8/F8%,1)</f>
        <v>84.6</v>
      </c>
      <c r="L8" s="6">
        <f t="shared" si="0"/>
        <v>38255</v>
      </c>
      <c r="M8" s="6">
        <f t="shared" si="0"/>
        <v>99.99999999999999</v>
      </c>
      <c r="N8" s="6">
        <f>ROUND(L8/I8%,1)</f>
        <v>101.4</v>
      </c>
    </row>
    <row r="9" spans="1:14" ht="43.5" customHeight="1" thickBot="1">
      <c r="A9" s="5" t="s">
        <v>4</v>
      </c>
      <c r="B9" s="90" t="s">
        <v>145</v>
      </c>
      <c r="C9" s="90" t="s">
        <v>146</v>
      </c>
      <c r="D9" s="6">
        <v>26532.2</v>
      </c>
      <c r="E9" s="6">
        <f>ROUND(D9/68155.6%,1)</f>
        <v>38.9</v>
      </c>
      <c r="F9" s="8">
        <v>16316.9</v>
      </c>
      <c r="G9" s="6">
        <f>ROUND(F9/44596.9%,1)</f>
        <v>36.6</v>
      </c>
      <c r="H9" s="6">
        <f aca="true" t="shared" si="1" ref="H9:H20">ROUND(F9/D9%,1)</f>
        <v>61.5</v>
      </c>
      <c r="I9" s="7">
        <v>16202.7</v>
      </c>
      <c r="J9" s="6">
        <f>ROUND(I9/37727.1%,1)</f>
        <v>42.9</v>
      </c>
      <c r="K9" s="6">
        <f aca="true" t="shared" si="2" ref="K9:K20">ROUND(I9/F9%,1)</f>
        <v>99.3</v>
      </c>
      <c r="L9" s="7">
        <v>16202.7</v>
      </c>
      <c r="M9" s="6">
        <v>42.3</v>
      </c>
      <c r="N9" s="6">
        <f aca="true" t="shared" si="3" ref="N9:N20">ROUND(L9/I9%,1)</f>
        <v>100</v>
      </c>
    </row>
    <row r="10" spans="1:14" ht="25.5" customHeight="1" thickBot="1">
      <c r="A10" s="5" t="s">
        <v>5</v>
      </c>
      <c r="B10" s="90" t="s">
        <v>147</v>
      </c>
      <c r="C10" s="90" t="s">
        <v>146</v>
      </c>
      <c r="D10" s="6">
        <v>267.2</v>
      </c>
      <c r="E10" s="6">
        <f>ROUND(D10/68155.6%,1)</f>
        <v>0.4</v>
      </c>
      <c r="F10" s="7">
        <v>271.6</v>
      </c>
      <c r="G10" s="6">
        <f>ROUND(F10/44596.9%,1)</f>
        <v>0.6</v>
      </c>
      <c r="H10" s="6">
        <f t="shared" si="1"/>
        <v>101.6</v>
      </c>
      <c r="I10" s="7">
        <v>285.8</v>
      </c>
      <c r="J10" s="6">
        <f>ROUND(I10/37727.1%,1)</f>
        <v>0.8</v>
      </c>
      <c r="K10" s="6">
        <f t="shared" si="2"/>
        <v>105.2</v>
      </c>
      <c r="L10" s="7">
        <v>0</v>
      </c>
      <c r="M10" s="6">
        <f aca="true" t="shared" si="4" ref="M10:M17">ROUND(L10/38255%,1)</f>
        <v>0</v>
      </c>
      <c r="N10" s="6">
        <f t="shared" si="3"/>
        <v>0</v>
      </c>
    </row>
    <row r="11" spans="1:14" ht="51" customHeight="1" thickBot="1">
      <c r="A11" s="5" t="s">
        <v>6</v>
      </c>
      <c r="B11" s="90" t="s">
        <v>148</v>
      </c>
      <c r="C11" s="90" t="s">
        <v>146</v>
      </c>
      <c r="D11" s="6">
        <v>306</v>
      </c>
      <c r="E11" s="6">
        <f aca="true" t="shared" si="5" ref="E11:E16">ROUND(D11/68155.6%,1)</f>
        <v>0.4</v>
      </c>
      <c r="F11" s="7">
        <v>374.4</v>
      </c>
      <c r="G11" s="6">
        <f aca="true" t="shared" si="6" ref="G11:G16">ROUND(F11/44596.9%,1)</f>
        <v>0.8</v>
      </c>
      <c r="H11" s="6">
        <f t="shared" si="1"/>
        <v>122.4</v>
      </c>
      <c r="I11" s="7">
        <v>258.6</v>
      </c>
      <c r="J11" s="6">
        <f aca="true" t="shared" si="7" ref="J11:J17">ROUND(I11/37727.1%,1)</f>
        <v>0.7</v>
      </c>
      <c r="K11" s="6">
        <f t="shared" si="2"/>
        <v>69.1</v>
      </c>
      <c r="L11" s="7">
        <v>258.6</v>
      </c>
      <c r="M11" s="6">
        <f t="shared" si="4"/>
        <v>0.7</v>
      </c>
      <c r="N11" s="6">
        <f t="shared" si="3"/>
        <v>100</v>
      </c>
    </row>
    <row r="12" spans="1:14" ht="21" customHeight="1" thickBot="1">
      <c r="A12" s="5" t="s">
        <v>7</v>
      </c>
      <c r="B12" s="90" t="s">
        <v>149</v>
      </c>
      <c r="C12" s="90" t="s">
        <v>146</v>
      </c>
      <c r="D12" s="6">
        <v>9748.1</v>
      </c>
      <c r="E12" s="6">
        <f t="shared" si="5"/>
        <v>14.3</v>
      </c>
      <c r="F12" s="7">
        <v>6764.9</v>
      </c>
      <c r="G12" s="6">
        <f t="shared" si="6"/>
        <v>15.2</v>
      </c>
      <c r="H12" s="6">
        <f t="shared" si="1"/>
        <v>69.4</v>
      </c>
      <c r="I12" s="7">
        <v>3933.4</v>
      </c>
      <c r="J12" s="6">
        <f t="shared" si="7"/>
        <v>10.4</v>
      </c>
      <c r="K12" s="6">
        <f t="shared" si="2"/>
        <v>58.1</v>
      </c>
      <c r="L12" s="7">
        <v>3933.4</v>
      </c>
      <c r="M12" s="6">
        <f t="shared" si="4"/>
        <v>10.3</v>
      </c>
      <c r="N12" s="6">
        <f t="shared" si="3"/>
        <v>100</v>
      </c>
    </row>
    <row r="13" spans="1:14" ht="43.5" customHeight="1" thickBot="1">
      <c r="A13" s="5" t="s">
        <v>8</v>
      </c>
      <c r="B13" s="90" t="s">
        <v>150</v>
      </c>
      <c r="C13" s="90" t="s">
        <v>146</v>
      </c>
      <c r="D13" s="6">
        <v>20660.5</v>
      </c>
      <c r="E13" s="6">
        <f t="shared" si="5"/>
        <v>30.3</v>
      </c>
      <c r="F13" s="7">
        <v>8153.8</v>
      </c>
      <c r="G13" s="6">
        <f t="shared" si="6"/>
        <v>18.3</v>
      </c>
      <c r="H13" s="6">
        <f t="shared" si="1"/>
        <v>39.5</v>
      </c>
      <c r="I13" s="7">
        <v>6274</v>
      </c>
      <c r="J13" s="6">
        <f t="shared" si="7"/>
        <v>16.6</v>
      </c>
      <c r="K13" s="6">
        <f t="shared" si="2"/>
        <v>76.9</v>
      </c>
      <c r="L13" s="7">
        <v>7229.1</v>
      </c>
      <c r="M13" s="6">
        <f t="shared" si="4"/>
        <v>18.9</v>
      </c>
      <c r="N13" s="6">
        <f t="shared" si="3"/>
        <v>115.2</v>
      </c>
    </row>
    <row r="14" spans="1:14" ht="24.75" customHeight="1" thickBot="1">
      <c r="A14" s="5" t="s">
        <v>9</v>
      </c>
      <c r="B14" s="90" t="s">
        <v>151</v>
      </c>
      <c r="C14" s="90" t="s">
        <v>146</v>
      </c>
      <c r="D14" s="6">
        <v>40</v>
      </c>
      <c r="E14" s="6">
        <f t="shared" si="5"/>
        <v>0.1</v>
      </c>
      <c r="F14" s="6">
        <v>40</v>
      </c>
      <c r="G14" s="6">
        <f t="shared" si="6"/>
        <v>0.1</v>
      </c>
      <c r="H14" s="6">
        <f t="shared" si="1"/>
        <v>100</v>
      </c>
      <c r="I14" s="6">
        <v>40</v>
      </c>
      <c r="J14" s="6">
        <f t="shared" si="7"/>
        <v>0.1</v>
      </c>
      <c r="K14" s="6">
        <f t="shared" si="2"/>
        <v>100</v>
      </c>
      <c r="L14" s="6">
        <v>40</v>
      </c>
      <c r="M14" s="6">
        <f t="shared" si="4"/>
        <v>0.1</v>
      </c>
      <c r="N14" s="6">
        <f t="shared" si="3"/>
        <v>100</v>
      </c>
    </row>
    <row r="15" spans="1:14" ht="24.75" customHeight="1" thickBot="1">
      <c r="A15" s="5" t="s">
        <v>18</v>
      </c>
      <c r="B15" s="90" t="s">
        <v>152</v>
      </c>
      <c r="C15" s="90" t="s">
        <v>146</v>
      </c>
      <c r="D15" s="6">
        <v>9137.7</v>
      </c>
      <c r="E15" s="6">
        <f t="shared" si="5"/>
        <v>13.4</v>
      </c>
      <c r="F15" s="7">
        <v>10940.5</v>
      </c>
      <c r="G15" s="6">
        <f t="shared" si="6"/>
        <v>24.5</v>
      </c>
      <c r="H15" s="6">
        <f t="shared" si="1"/>
        <v>119.7</v>
      </c>
      <c r="I15" s="7">
        <v>9157.8</v>
      </c>
      <c r="J15" s="6">
        <f t="shared" si="7"/>
        <v>24.3</v>
      </c>
      <c r="K15" s="6">
        <f t="shared" si="2"/>
        <v>83.7</v>
      </c>
      <c r="L15" s="7">
        <v>9016.4</v>
      </c>
      <c r="M15" s="6">
        <v>23.5</v>
      </c>
      <c r="N15" s="6">
        <f t="shared" si="3"/>
        <v>98.5</v>
      </c>
    </row>
    <row r="16" spans="1:14" ht="25.5" customHeight="1" thickBot="1">
      <c r="A16" s="5" t="s">
        <v>10</v>
      </c>
      <c r="B16" s="90">
        <v>10</v>
      </c>
      <c r="C16" s="90" t="s">
        <v>146</v>
      </c>
      <c r="D16" s="6">
        <v>550.6</v>
      </c>
      <c r="E16" s="6">
        <f t="shared" si="5"/>
        <v>0.8</v>
      </c>
      <c r="F16" s="7">
        <v>556.2</v>
      </c>
      <c r="G16" s="6">
        <f t="shared" si="6"/>
        <v>1.2</v>
      </c>
      <c r="H16" s="6">
        <f t="shared" si="1"/>
        <v>101</v>
      </c>
      <c r="I16" s="7">
        <v>556.2</v>
      </c>
      <c r="J16" s="6">
        <f t="shared" si="7"/>
        <v>1.5</v>
      </c>
      <c r="K16" s="6">
        <f t="shared" si="2"/>
        <v>100</v>
      </c>
      <c r="L16" s="7">
        <v>556.2</v>
      </c>
      <c r="M16" s="6">
        <f t="shared" si="4"/>
        <v>1.5</v>
      </c>
      <c r="N16" s="6">
        <f t="shared" si="3"/>
        <v>100</v>
      </c>
    </row>
    <row r="17" spans="1:14" ht="43.5" customHeight="1" thickBot="1">
      <c r="A17" s="5" t="s">
        <v>11</v>
      </c>
      <c r="B17" s="90">
        <v>11</v>
      </c>
      <c r="C17" s="90" t="s">
        <v>146</v>
      </c>
      <c r="D17" s="6">
        <v>913.3</v>
      </c>
      <c r="E17" s="6">
        <v>1.4</v>
      </c>
      <c r="F17" s="7">
        <v>1178.6</v>
      </c>
      <c r="G17" s="6">
        <v>2.7</v>
      </c>
      <c r="H17" s="6">
        <f t="shared" si="1"/>
        <v>129</v>
      </c>
      <c r="I17" s="7">
        <v>1018.6</v>
      </c>
      <c r="J17" s="6">
        <f t="shared" si="7"/>
        <v>2.7</v>
      </c>
      <c r="K17" s="6">
        <f t="shared" si="2"/>
        <v>86.4</v>
      </c>
      <c r="L17" s="7">
        <v>1018.6</v>
      </c>
      <c r="M17" s="6">
        <f t="shared" si="4"/>
        <v>2.7</v>
      </c>
      <c r="N17" s="6">
        <f t="shared" si="3"/>
        <v>100</v>
      </c>
    </row>
    <row r="18" spans="1:14" ht="18.75" customHeight="1" thickBot="1">
      <c r="A18" s="5"/>
      <c r="B18" s="6"/>
      <c r="C18" s="6"/>
      <c r="D18" s="6"/>
      <c r="E18" s="6"/>
      <c r="F18" s="7"/>
      <c r="G18" s="6"/>
      <c r="H18" s="6"/>
      <c r="I18" s="7"/>
      <c r="J18" s="6"/>
      <c r="K18" s="6"/>
      <c r="L18" s="7"/>
      <c r="M18" s="6"/>
      <c r="N18" s="6"/>
    </row>
    <row r="19" spans="1:14" ht="43.5" customHeight="1" thickBot="1">
      <c r="A19" s="5" t="s">
        <v>154</v>
      </c>
      <c r="B19" s="6"/>
      <c r="C19" s="6"/>
      <c r="D19" s="6">
        <v>20663.9</v>
      </c>
      <c r="E19" s="6">
        <f>ROUND(D19/68155.6%,1)</f>
        <v>30.3</v>
      </c>
      <c r="F19" s="7">
        <v>5710.3</v>
      </c>
      <c r="G19" s="6">
        <f>ROUND(F19/44596.9%,1)</f>
        <v>12.8</v>
      </c>
      <c r="H19" s="6">
        <f t="shared" si="1"/>
        <v>27.6</v>
      </c>
      <c r="I19" s="7">
        <v>289.3</v>
      </c>
      <c r="J19" s="6">
        <f>ROUND(I19/37727.1%,1)</f>
        <v>0.8</v>
      </c>
      <c r="K19" s="6">
        <f t="shared" si="2"/>
        <v>5.1</v>
      </c>
      <c r="L19" s="7">
        <v>3.5</v>
      </c>
      <c r="M19" s="6">
        <f>ROUND(L19/38255%,1)</f>
        <v>0</v>
      </c>
      <c r="N19" s="6">
        <f t="shared" si="3"/>
        <v>1.2</v>
      </c>
    </row>
    <row r="20" spans="1:14" ht="43.5" customHeight="1" thickBot="1">
      <c r="A20" s="5" t="s">
        <v>155</v>
      </c>
      <c r="B20" s="6"/>
      <c r="C20" s="6"/>
      <c r="D20" s="6">
        <f>D8-D19</f>
        <v>47491.700000000004</v>
      </c>
      <c r="E20" s="6">
        <f>ROUND(D20/68155.6%,1)</f>
        <v>69.7</v>
      </c>
      <c r="F20" s="6">
        <f>F8-F19</f>
        <v>38886.6</v>
      </c>
      <c r="G20" s="6">
        <f>ROUND(F20/44596.9%,1)</f>
        <v>87.2</v>
      </c>
      <c r="H20" s="6">
        <f t="shared" si="1"/>
        <v>81.9</v>
      </c>
      <c r="I20" s="6">
        <f>I8-I19</f>
        <v>37437.799999999996</v>
      </c>
      <c r="J20" s="6">
        <f>ROUND(I20/37727.1%,1)</f>
        <v>99.2</v>
      </c>
      <c r="K20" s="6">
        <f t="shared" si="2"/>
        <v>96.3</v>
      </c>
      <c r="L20" s="6">
        <f>L8-L19</f>
        <v>38251.5</v>
      </c>
      <c r="M20" s="6">
        <f>ROUND(L20/38255%,1)</f>
        <v>100</v>
      </c>
      <c r="N20" s="6">
        <f t="shared" si="3"/>
        <v>102.2</v>
      </c>
    </row>
  </sheetData>
  <mergeCells count="15">
    <mergeCell ref="A4:A6"/>
    <mergeCell ref="B4:B6"/>
    <mergeCell ref="C4:C6"/>
    <mergeCell ref="D4:E4"/>
    <mergeCell ref="D5:D6"/>
    <mergeCell ref="E5:E6"/>
    <mergeCell ref="G5:G6"/>
    <mergeCell ref="H5:H6"/>
    <mergeCell ref="N5:N6"/>
    <mergeCell ref="F4:H4"/>
    <mergeCell ref="I4:K4"/>
    <mergeCell ref="L4:N4"/>
    <mergeCell ref="J5:J6"/>
    <mergeCell ref="K5:K6"/>
    <mergeCell ref="M5:M6"/>
  </mergeCells>
  <printOptions/>
  <pageMargins left="0.75" right="0.75" top="1" bottom="1" header="0.5" footer="0.5"/>
  <pageSetup fitToHeight="1" fitToWidth="1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23"/>
  <sheetViews>
    <sheetView tabSelected="1" workbookViewId="0" topLeftCell="A1">
      <selection activeCell="A4" sqref="A4:L23"/>
    </sheetView>
  </sheetViews>
  <sheetFormatPr defaultColWidth="9.140625" defaultRowHeight="15"/>
  <cols>
    <col min="1" max="1" width="39.57421875" style="0" customWidth="1"/>
    <col min="2" max="12" width="12.00390625" style="0" customWidth="1"/>
  </cols>
  <sheetData>
    <row r="3" ht="15.75" thickBot="1"/>
    <row r="4" spans="1:12" ht="15" customHeight="1" thickBot="1">
      <c r="A4" s="130" t="s">
        <v>0</v>
      </c>
      <c r="B4" s="133" t="s">
        <v>143</v>
      </c>
      <c r="C4" s="134"/>
      <c r="D4" s="127" t="s">
        <v>14</v>
      </c>
      <c r="E4" s="128"/>
      <c r="F4" s="129"/>
      <c r="G4" s="127" t="s">
        <v>19</v>
      </c>
      <c r="H4" s="128"/>
      <c r="I4" s="129"/>
      <c r="J4" s="127" t="s">
        <v>144</v>
      </c>
      <c r="K4" s="128"/>
      <c r="L4" s="129"/>
    </row>
    <row r="5" spans="1:12" ht="69" customHeight="1">
      <c r="A5" s="131"/>
      <c r="B5" s="9" t="s">
        <v>153</v>
      </c>
      <c r="C5" s="9" t="s">
        <v>15</v>
      </c>
      <c r="D5" s="9" t="s">
        <v>131</v>
      </c>
      <c r="E5" s="9" t="s">
        <v>15</v>
      </c>
      <c r="F5" s="9" t="s">
        <v>17</v>
      </c>
      <c r="G5" s="9" t="s">
        <v>131</v>
      </c>
      <c r="H5" s="9" t="s">
        <v>15</v>
      </c>
      <c r="I5" s="9" t="s">
        <v>17</v>
      </c>
      <c r="J5" s="9" t="s">
        <v>131</v>
      </c>
      <c r="K5" s="9" t="s">
        <v>15</v>
      </c>
      <c r="L5" s="9" t="s">
        <v>17</v>
      </c>
    </row>
    <row r="6" spans="1:12" ht="16.5" thickBot="1">
      <c r="A6" s="3">
        <v>1</v>
      </c>
      <c r="B6" s="4">
        <v>4</v>
      </c>
      <c r="C6" s="4">
        <v>5</v>
      </c>
      <c r="D6" s="4">
        <v>6</v>
      </c>
      <c r="E6" s="4">
        <v>7</v>
      </c>
      <c r="F6" s="4">
        <v>8</v>
      </c>
      <c r="G6" s="4">
        <v>9</v>
      </c>
      <c r="H6" s="4">
        <v>10</v>
      </c>
      <c r="I6" s="4">
        <v>11</v>
      </c>
      <c r="J6" s="4">
        <v>12</v>
      </c>
      <c r="K6" s="4">
        <v>13</v>
      </c>
      <c r="L6" s="4">
        <v>14</v>
      </c>
    </row>
    <row r="7" spans="1:12" ht="16.5" thickBot="1">
      <c r="A7" s="5" t="s">
        <v>12</v>
      </c>
      <c r="B7" s="57">
        <f>SUM(B8:B16)</f>
        <v>68155.6</v>
      </c>
      <c r="C7" s="57">
        <f>SUM(C8:C16)</f>
        <v>100</v>
      </c>
      <c r="D7" s="57">
        <f>SUM(D8:D16)</f>
        <v>44596.899999999994</v>
      </c>
      <c r="E7" s="57">
        <f>SUM(E8:E16)</f>
        <v>100</v>
      </c>
      <c r="F7" s="57">
        <f aca="true" t="shared" si="0" ref="F7:F16">ROUND(D7/B7%,1)</f>
        <v>65.4</v>
      </c>
      <c r="G7" s="57">
        <f>SUM(G8:G16)</f>
        <v>37727.1</v>
      </c>
      <c r="H7" s="57">
        <f>SUM(H8:H16)</f>
        <v>100</v>
      </c>
      <c r="I7" s="57">
        <f aca="true" t="shared" si="1" ref="I7:I16">ROUND(G7/D7%,1)</f>
        <v>84.6</v>
      </c>
      <c r="J7" s="57">
        <f>SUM(J8:J16)</f>
        <v>38255</v>
      </c>
      <c r="K7" s="57">
        <f>SUM(K8:K16)</f>
        <v>100</v>
      </c>
      <c r="L7" s="57">
        <f aca="true" t="shared" si="2" ref="L7:L16">ROUND(J7/G7%,1)</f>
        <v>101.4</v>
      </c>
    </row>
    <row r="8" spans="1:12" ht="44.25" customHeight="1" thickBot="1">
      <c r="A8" s="10" t="s">
        <v>156</v>
      </c>
      <c r="B8" s="45">
        <v>10091</v>
      </c>
      <c r="C8" s="57">
        <f>ROUND(B8/68155.6%,1)</f>
        <v>14.8</v>
      </c>
      <c r="D8" s="57">
        <v>12159.1</v>
      </c>
      <c r="E8" s="57">
        <f>ROUND(D8/44596.9%,1)</f>
        <v>27.3</v>
      </c>
      <c r="F8" s="57">
        <f t="shared" si="0"/>
        <v>120.5</v>
      </c>
      <c r="G8" s="58">
        <v>10216.4</v>
      </c>
      <c r="H8" s="57">
        <f>ROUND(G8/37727.1%,1)</f>
        <v>27.1</v>
      </c>
      <c r="I8" s="57">
        <f t="shared" si="1"/>
        <v>84</v>
      </c>
      <c r="J8" s="58">
        <v>10075</v>
      </c>
      <c r="K8" s="57">
        <f>ROUND(J8/38255%,1)</f>
        <v>26.3</v>
      </c>
      <c r="L8" s="57">
        <f t="shared" si="2"/>
        <v>98.6</v>
      </c>
    </row>
    <row r="9" spans="1:12" ht="55.5" customHeight="1" thickBot="1">
      <c r="A9" s="10" t="s">
        <v>157</v>
      </c>
      <c r="B9" s="45">
        <v>9409</v>
      </c>
      <c r="C9" s="57">
        <f aca="true" t="shared" si="3" ref="C9:C16">ROUND(B9/68155.6%,1)</f>
        <v>13.8</v>
      </c>
      <c r="D9" s="58">
        <v>1935</v>
      </c>
      <c r="E9" s="57">
        <f aca="true" t="shared" si="4" ref="E9:E16">ROUND(D9/44596.9%,1)</f>
        <v>4.3</v>
      </c>
      <c r="F9" s="57">
        <f t="shared" si="0"/>
        <v>20.6</v>
      </c>
      <c r="G9" s="58">
        <v>1716.3</v>
      </c>
      <c r="H9" s="57">
        <f aca="true" t="shared" si="5" ref="H9:H16">ROUND(G9/37727.1%,1)</f>
        <v>4.5</v>
      </c>
      <c r="I9" s="57">
        <f t="shared" si="1"/>
        <v>88.7</v>
      </c>
      <c r="J9" s="58">
        <v>2471.4</v>
      </c>
      <c r="K9" s="57">
        <f aca="true" t="shared" si="6" ref="K9:K16">ROUND(J9/38255%,1)</f>
        <v>6.5</v>
      </c>
      <c r="L9" s="57">
        <f t="shared" si="2"/>
        <v>144</v>
      </c>
    </row>
    <row r="10" spans="1:12" ht="30.75" customHeight="1" thickBot="1">
      <c r="A10" s="10" t="s">
        <v>158</v>
      </c>
      <c r="B10" s="45">
        <v>9436.1</v>
      </c>
      <c r="C10" s="57">
        <f t="shared" si="3"/>
        <v>13.8</v>
      </c>
      <c r="D10" s="58">
        <v>5600.9</v>
      </c>
      <c r="E10" s="57">
        <f t="shared" si="4"/>
        <v>12.6</v>
      </c>
      <c r="F10" s="57">
        <f t="shared" si="0"/>
        <v>59.4</v>
      </c>
      <c r="G10" s="58">
        <v>3833.4</v>
      </c>
      <c r="H10" s="57">
        <v>10.1</v>
      </c>
      <c r="I10" s="57">
        <f t="shared" si="1"/>
        <v>68.4</v>
      </c>
      <c r="J10" s="58">
        <v>3833.4</v>
      </c>
      <c r="K10" s="57">
        <f t="shared" si="6"/>
        <v>10</v>
      </c>
      <c r="L10" s="57">
        <f t="shared" si="2"/>
        <v>100</v>
      </c>
    </row>
    <row r="11" spans="1:12" ht="43.5" customHeight="1" thickBot="1">
      <c r="A11" s="56" t="s">
        <v>159</v>
      </c>
      <c r="B11" s="45">
        <v>7665.3</v>
      </c>
      <c r="C11" s="57">
        <v>11.3</v>
      </c>
      <c r="D11" s="58">
        <v>4377.6</v>
      </c>
      <c r="E11" s="57">
        <f t="shared" si="4"/>
        <v>9.8</v>
      </c>
      <c r="F11" s="57">
        <f t="shared" si="0"/>
        <v>57.1</v>
      </c>
      <c r="G11" s="58">
        <v>4096.2</v>
      </c>
      <c r="H11" s="57">
        <f t="shared" si="5"/>
        <v>10.9</v>
      </c>
      <c r="I11" s="57">
        <f t="shared" si="1"/>
        <v>93.6</v>
      </c>
      <c r="J11" s="58">
        <v>4296.2</v>
      </c>
      <c r="K11" s="57">
        <f t="shared" si="6"/>
        <v>11.2</v>
      </c>
      <c r="L11" s="57">
        <f t="shared" si="2"/>
        <v>104.9</v>
      </c>
    </row>
    <row r="12" spans="1:12" ht="43.5" customHeight="1" hidden="1" thickBot="1">
      <c r="A12" s="10" t="s">
        <v>22</v>
      </c>
      <c r="B12" s="57"/>
      <c r="C12" s="57">
        <f t="shared" si="3"/>
        <v>0</v>
      </c>
      <c r="D12" s="58"/>
      <c r="E12" s="57">
        <f t="shared" si="4"/>
        <v>0</v>
      </c>
      <c r="F12" s="57"/>
      <c r="G12" s="58"/>
      <c r="H12" s="57">
        <f t="shared" si="5"/>
        <v>0</v>
      </c>
      <c r="I12" s="57"/>
      <c r="J12" s="58">
        <v>0</v>
      </c>
      <c r="K12" s="57">
        <f t="shared" si="6"/>
        <v>0</v>
      </c>
      <c r="L12" s="57"/>
    </row>
    <row r="13" spans="1:12" ht="41.25" customHeight="1" thickBot="1">
      <c r="A13" s="10" t="s">
        <v>160</v>
      </c>
      <c r="B13" s="45">
        <v>165.1</v>
      </c>
      <c r="C13" s="57">
        <f t="shared" si="3"/>
        <v>0.2</v>
      </c>
      <c r="D13" s="57">
        <v>142</v>
      </c>
      <c r="E13" s="57">
        <f t="shared" si="4"/>
        <v>0.3</v>
      </c>
      <c r="F13" s="57">
        <f t="shared" si="0"/>
        <v>86</v>
      </c>
      <c r="G13" s="57">
        <v>142</v>
      </c>
      <c r="H13" s="57">
        <f t="shared" si="5"/>
        <v>0.4</v>
      </c>
      <c r="I13" s="57">
        <f t="shared" si="1"/>
        <v>100</v>
      </c>
      <c r="J13" s="57">
        <v>142</v>
      </c>
      <c r="K13" s="57">
        <f t="shared" si="6"/>
        <v>0.4</v>
      </c>
      <c r="L13" s="57">
        <f t="shared" si="2"/>
        <v>100</v>
      </c>
    </row>
    <row r="14" spans="1:12" ht="43.5" customHeight="1" thickBot="1">
      <c r="A14" s="10" t="s">
        <v>161</v>
      </c>
      <c r="B14" s="45">
        <v>282.9</v>
      </c>
      <c r="C14" s="57">
        <f t="shared" si="3"/>
        <v>0.4</v>
      </c>
      <c r="D14" s="58">
        <v>308.6</v>
      </c>
      <c r="E14" s="57">
        <f t="shared" si="4"/>
        <v>0.7</v>
      </c>
      <c r="F14" s="57">
        <f t="shared" si="0"/>
        <v>109.1</v>
      </c>
      <c r="G14" s="58">
        <v>308.6</v>
      </c>
      <c r="H14" s="57">
        <f t="shared" si="5"/>
        <v>0.8</v>
      </c>
      <c r="I14" s="57">
        <f t="shared" si="1"/>
        <v>100</v>
      </c>
      <c r="J14" s="58">
        <v>308.6</v>
      </c>
      <c r="K14" s="57">
        <f t="shared" si="6"/>
        <v>0.8</v>
      </c>
      <c r="L14" s="57">
        <f t="shared" si="2"/>
        <v>100</v>
      </c>
    </row>
    <row r="15" spans="1:12" ht="72" customHeight="1" thickBot="1">
      <c r="A15" s="102" t="s">
        <v>20</v>
      </c>
      <c r="B15" s="103">
        <v>3103.8</v>
      </c>
      <c r="C15" s="104">
        <f t="shared" si="3"/>
        <v>4.6</v>
      </c>
      <c r="D15" s="105">
        <v>2159.5</v>
      </c>
      <c r="E15" s="57">
        <f t="shared" si="4"/>
        <v>4.8</v>
      </c>
      <c r="F15" s="57">
        <f t="shared" si="0"/>
        <v>69.6</v>
      </c>
      <c r="G15" s="58">
        <v>0</v>
      </c>
      <c r="H15" s="57">
        <f t="shared" si="5"/>
        <v>0</v>
      </c>
      <c r="I15" s="57">
        <f t="shared" si="1"/>
        <v>0</v>
      </c>
      <c r="J15" s="58">
        <v>0</v>
      </c>
      <c r="K15" s="57">
        <f t="shared" si="6"/>
        <v>0</v>
      </c>
      <c r="L15" s="57"/>
    </row>
    <row r="16" spans="1:12" ht="43.5" customHeight="1" thickBot="1">
      <c r="A16" s="56" t="s">
        <v>21</v>
      </c>
      <c r="B16" s="106">
        <v>28002.4</v>
      </c>
      <c r="C16" s="107">
        <f t="shared" si="3"/>
        <v>41.1</v>
      </c>
      <c r="D16" s="108">
        <v>17914.2</v>
      </c>
      <c r="E16" s="57">
        <f t="shared" si="4"/>
        <v>40.2</v>
      </c>
      <c r="F16" s="57">
        <f t="shared" si="0"/>
        <v>64</v>
      </c>
      <c r="G16" s="58">
        <v>17414.2</v>
      </c>
      <c r="H16" s="57">
        <f t="shared" si="5"/>
        <v>46.2</v>
      </c>
      <c r="I16" s="57">
        <f t="shared" si="1"/>
        <v>97.2</v>
      </c>
      <c r="J16" s="58">
        <v>17128.4</v>
      </c>
      <c r="K16" s="57">
        <f t="shared" si="6"/>
        <v>44.8</v>
      </c>
      <c r="L16" s="57">
        <f t="shared" si="2"/>
        <v>98.4</v>
      </c>
    </row>
    <row r="17" spans="1:12" ht="18.75" customHeight="1" thickBot="1">
      <c r="A17" s="5"/>
      <c r="B17" s="57"/>
      <c r="C17" s="57"/>
      <c r="D17" s="58"/>
      <c r="E17" s="57"/>
      <c r="F17" s="57"/>
      <c r="G17" s="58"/>
      <c r="H17" s="57"/>
      <c r="I17" s="57"/>
      <c r="J17" s="58"/>
      <c r="K17" s="57"/>
      <c r="L17" s="57"/>
    </row>
    <row r="18" spans="1:12" ht="33" customHeight="1" thickBot="1">
      <c r="A18" s="5" t="s">
        <v>154</v>
      </c>
      <c r="B18" s="57">
        <v>20663.9</v>
      </c>
      <c r="C18" s="57">
        <f>ROUND(B18/68155.6%,1)</f>
        <v>30.3</v>
      </c>
      <c r="D18" s="58">
        <v>5710.3</v>
      </c>
      <c r="E18" s="57">
        <f>ROUND(D18/44596.9%,1)</f>
        <v>12.8</v>
      </c>
      <c r="F18" s="57">
        <f>ROUND(D18/B18%,1)</f>
        <v>27.6</v>
      </c>
      <c r="G18" s="58">
        <v>289.3</v>
      </c>
      <c r="H18" s="57">
        <f>ROUND(G18/37727.1%,1)</f>
        <v>0.8</v>
      </c>
      <c r="I18" s="57">
        <f>ROUND(G18/D18%,1)</f>
        <v>5.1</v>
      </c>
      <c r="J18" s="58">
        <v>3.5</v>
      </c>
      <c r="K18" s="57">
        <f>ROUND(J18/38255%,1)</f>
        <v>0</v>
      </c>
      <c r="L18" s="57">
        <f>ROUND(J18/G18%,1)</f>
        <v>1.2</v>
      </c>
    </row>
    <row r="19" spans="1:12" ht="32.25" customHeight="1" thickBot="1">
      <c r="A19" s="5" t="s">
        <v>155</v>
      </c>
      <c r="B19" s="57">
        <f>B7-B18</f>
        <v>47491.700000000004</v>
      </c>
      <c r="C19" s="57">
        <f>ROUND(B19/68155.6%,1)</f>
        <v>69.7</v>
      </c>
      <c r="D19" s="57">
        <f>D7-D18</f>
        <v>38886.59999999999</v>
      </c>
      <c r="E19" s="57">
        <f>ROUND(D19/44596.9%,1)</f>
        <v>87.2</v>
      </c>
      <c r="F19" s="57">
        <f>ROUND(D19/B19%,1)</f>
        <v>81.9</v>
      </c>
      <c r="G19" s="58">
        <f>G7-G18</f>
        <v>37437.799999999996</v>
      </c>
      <c r="H19" s="57">
        <f>ROUND(G19/37727.1%,1)</f>
        <v>99.2</v>
      </c>
      <c r="I19" s="57">
        <f>ROUND(G19/D19%,1)</f>
        <v>96.3</v>
      </c>
      <c r="J19" s="58">
        <f>J7-J18</f>
        <v>38251.5</v>
      </c>
      <c r="K19" s="57">
        <f>ROUND(J19/38255%,1)</f>
        <v>100</v>
      </c>
      <c r="L19" s="57">
        <f>ROUND(J19/G19%,1)</f>
        <v>102.2</v>
      </c>
    </row>
    <row r="20" spans="6:12" ht="16.5" thickBot="1">
      <c r="F20" s="92"/>
      <c r="G20" s="91"/>
      <c r="H20" s="91"/>
      <c r="I20" s="92"/>
      <c r="J20" s="91"/>
      <c r="K20" s="91"/>
      <c r="L20" s="92"/>
    </row>
    <row r="21" spans="1:12" ht="24.75" customHeight="1">
      <c r="A21" s="94" t="s">
        <v>162</v>
      </c>
      <c r="B21" s="95">
        <f>SUM(B8:B15)</f>
        <v>40153.200000000004</v>
      </c>
      <c r="C21" s="95">
        <f aca="true" t="shared" si="7" ref="C21:K21">SUM(C8:C15)</f>
        <v>58.900000000000006</v>
      </c>
      <c r="D21" s="95">
        <f t="shared" si="7"/>
        <v>26682.699999999997</v>
      </c>
      <c r="E21" s="95">
        <f t="shared" si="7"/>
        <v>59.8</v>
      </c>
      <c r="F21" s="95">
        <f>ROUND(D21/B21%,1)</f>
        <v>66.5</v>
      </c>
      <c r="G21" s="95">
        <f t="shared" si="7"/>
        <v>20312.899999999998</v>
      </c>
      <c r="H21" s="95">
        <f t="shared" si="7"/>
        <v>53.8</v>
      </c>
      <c r="I21" s="95">
        <f>ROUND(G21/D21%,1)</f>
        <v>76.1</v>
      </c>
      <c r="J21" s="95">
        <f t="shared" si="7"/>
        <v>21126.6</v>
      </c>
      <c r="K21" s="95">
        <f t="shared" si="7"/>
        <v>55.199999999999996</v>
      </c>
      <c r="L21" s="96">
        <f>ROUND(J21/G21%,1)</f>
        <v>104</v>
      </c>
    </row>
    <row r="22" spans="1:12" ht="24" customHeight="1">
      <c r="A22" s="97" t="s">
        <v>21</v>
      </c>
      <c r="B22" s="93">
        <f>B16</f>
        <v>28002.4</v>
      </c>
      <c r="C22" s="93">
        <f aca="true" t="shared" si="8" ref="C22:K22">C16</f>
        <v>41.1</v>
      </c>
      <c r="D22" s="93">
        <f t="shared" si="8"/>
        <v>17914.2</v>
      </c>
      <c r="E22" s="93">
        <f t="shared" si="8"/>
        <v>40.2</v>
      </c>
      <c r="F22" s="93">
        <f>ROUND(D22/B22%,1)</f>
        <v>64</v>
      </c>
      <c r="G22" s="93">
        <f t="shared" si="8"/>
        <v>17414.2</v>
      </c>
      <c r="H22" s="93">
        <f t="shared" si="8"/>
        <v>46.2</v>
      </c>
      <c r="I22" s="93">
        <f>ROUND(G22/D22%,1)</f>
        <v>97.2</v>
      </c>
      <c r="J22" s="93">
        <f t="shared" si="8"/>
        <v>17128.4</v>
      </c>
      <c r="K22" s="93">
        <f t="shared" si="8"/>
        <v>44.8</v>
      </c>
      <c r="L22" s="98">
        <f>ROUND(J22/G22%,1)</f>
        <v>98.4</v>
      </c>
    </row>
    <row r="23" spans="1:12" ht="24.75" customHeight="1" thickBot="1">
      <c r="A23" s="99" t="s">
        <v>163</v>
      </c>
      <c r="B23" s="100">
        <f>SUM(B21:B22)</f>
        <v>68155.6</v>
      </c>
      <c r="C23" s="100">
        <f aca="true" t="shared" si="9" ref="C23:K23">SUM(C21:C22)</f>
        <v>100</v>
      </c>
      <c r="D23" s="100">
        <f t="shared" si="9"/>
        <v>44596.899999999994</v>
      </c>
      <c r="E23" s="100">
        <f t="shared" si="9"/>
        <v>100</v>
      </c>
      <c r="F23" s="100">
        <f>ROUND(D23/B23%,1)</f>
        <v>65.4</v>
      </c>
      <c r="G23" s="100">
        <f t="shared" si="9"/>
        <v>37727.1</v>
      </c>
      <c r="H23" s="100">
        <f t="shared" si="9"/>
        <v>100</v>
      </c>
      <c r="I23" s="100">
        <f>ROUND(G23/D23%,1)</f>
        <v>84.6</v>
      </c>
      <c r="J23" s="100">
        <f t="shared" si="9"/>
        <v>38255</v>
      </c>
      <c r="K23" s="100">
        <f t="shared" si="9"/>
        <v>100</v>
      </c>
      <c r="L23" s="101">
        <f>ROUND(J23/G23%,1)</f>
        <v>101.4</v>
      </c>
    </row>
  </sheetData>
  <mergeCells count="5">
    <mergeCell ref="D4:F4"/>
    <mergeCell ref="G4:I4"/>
    <mergeCell ref="J4:L4"/>
    <mergeCell ref="A4:A5"/>
    <mergeCell ref="B4:C4"/>
  </mergeCells>
  <printOptions/>
  <pageMargins left="0.75" right="0.75" top="1" bottom="1" header="0.5" footer="0.5"/>
  <pageSetup fitToHeight="1" fitToWidth="1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2020-11-14T08:42:08Z</cp:lastPrinted>
  <dcterms:created xsi:type="dcterms:W3CDTF">2019-11-23T16:00:38Z</dcterms:created>
  <dcterms:modified xsi:type="dcterms:W3CDTF">2020-11-14T15:26:56Z</dcterms:modified>
  <cp:category/>
  <cp:version/>
  <cp:contentType/>
  <cp:contentStatus/>
</cp:coreProperties>
</file>